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a858\Box\Investor Relations - Restricted\Quarterly reporting\Q3 2025\"/>
    </mc:Choice>
  </mc:AlternateContent>
  <xr:revisionPtr revIDLastSave="0" documentId="13_ncr:1_{1E31FE92-3E9F-47D9-ABE6-6DD59E588F9E}" xr6:coauthVersionLast="47" xr6:coauthVersionMax="47" xr10:uidLastSave="{00000000-0000-0000-0000-000000000000}"/>
  <bookViews>
    <workbookView xWindow="-80" yWindow="-80" windowWidth="19360" windowHeight="11440" tabRatio="822" xr2:uid="{3AB3B9B0-6C5A-4BA8-A673-769DB1301341}"/>
  </bookViews>
  <sheets>
    <sheet name="Profit &amp; Loss" sheetId="34" r:id="rId1"/>
    <sheet name="Balance Sheet" sheetId="35" r:id="rId2"/>
    <sheet name="Cash Flow" sheetId="36" r:id="rId3"/>
    <sheet name="APM" sheetId="43" r:id="rId4"/>
    <sheet name="Segments" sheetId="47" r:id="rId5"/>
    <sheet name="HHI" sheetId="49" r:id="rId6"/>
    <sheet name="CHP" sheetId="50" r:id="rId7"/>
    <sheet name="EB" sheetId="51" r:id="rId8"/>
    <sheet name="Other_elim" sheetId="52" r:id="rId9"/>
    <sheet name="Contact info" sheetId="42" r:id="rId10"/>
    <sheet name="Old segment structure-&gt;" sheetId="46" r:id="rId11"/>
    <sheet name="Segments 2020" sheetId="37" r:id="rId12"/>
    <sheet name="Segments 2021" sheetId="41" r:id="rId13"/>
    <sheet name="Segments 2022" sheetId="44" r:id="rId14"/>
    <sheet name="Segments 2023" sheetId="45" r:id="rId15"/>
  </sheets>
  <definedNames>
    <definedName name="\p">#REF!</definedName>
    <definedName name="\X">#REF!</definedName>
    <definedName name="____CLS1">#REF!</definedName>
    <definedName name="___CLS1">#REF!</definedName>
    <definedName name="___net1">#REF!</definedName>
    <definedName name="___oms1">#REF!</definedName>
    <definedName name="__CLS1">#REF!</definedName>
    <definedName name="__GBP1">#REF!</definedName>
    <definedName name="__net1">#REF!</definedName>
    <definedName name="__oms1">#REF!</definedName>
    <definedName name="_33A0">+#REF!+#REF!+#REF!+#REF!-#REF!-#REF!-#REF!-#REF!+#REF!-#REF!+#REF!+#REF!-#REF!+#REF!</definedName>
    <definedName name="_CLS1">#REF!</definedName>
    <definedName name="_GBP1">#REF!</definedName>
    <definedName name="_net1">#REF!</definedName>
    <definedName name="_NOK_for_A_Actual_ytd_All_Descendants_00" hidden="1">#REF!</definedName>
    <definedName name="_oms1">#REF!</definedName>
    <definedName name="_pcSlicerSheet_Slicer1" hidden="1">#REF!</definedName>
    <definedName name="_PS6">#REF!</definedName>
    <definedName name="_Sort" hidden="1">#REF!</definedName>
    <definedName name="Ansvarsenhet">#REF!</definedName>
    <definedName name="Ansvarsenhet_2">#REF!</definedName>
    <definedName name="Ansvarsenhet_3">#REF!</definedName>
    <definedName name="Ansvarsenhet_klasse">#REF!</definedName>
    <definedName name="Ansvarsenhet_klasse2">#REF!</definedName>
    <definedName name="Ansvarsenhet_klasse3">#REF!</definedName>
    <definedName name="Ansvarsenhet2">#REF!</definedName>
    <definedName name="Ant_perioder">#REF!</definedName>
    <definedName name="ARET">#REF!</definedName>
    <definedName name="AS2DocOpenMode" hidden="1">"AS2DocumentEdit"</definedName>
    <definedName name="AS2HasNoAutoHeaderFooter" hidden="1">" "</definedName>
    <definedName name="ass"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ay_eur_sn">#REF!</definedName>
    <definedName name="bnr">#REF!</definedName>
    <definedName name="bruttoinvesteringer">#REF!</definedName>
    <definedName name="BU">#REF!</definedName>
    <definedName name="Bud_ver">#REF!</definedName>
    <definedName name="Bud_ver2">#REF!</definedName>
    <definedName name="Bud_ver3">#REF!</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hartingArea">#REF!,#REF!</definedName>
    <definedName name="co"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data">#REF!</definedName>
    <definedName name="Data_type1">#REF!</definedName>
    <definedName name="denne_mnd">#REF!</definedName>
    <definedName name="dfgdfgdt"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dfgdfgdtt"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dri">#REF!</definedName>
    <definedName name="drift">#REF!</definedName>
    <definedName name="drift1">#REF!</definedName>
    <definedName name="driftsresultat">#REF!</definedName>
    <definedName name="eli" hidden="1">{#N/A,#N/A,TRUE,"forside";#N/A,#N/A,TRUE,"Res_AOGT";#N/A,#N/A,TRUE,"Bal_AOGT";#N/A,#N/A,TRUE,"Kont_AOGT";#N/A,#N/A,TRUE,"Note 1-5";#N/A,#N/A,TRUE,"Note 6-9";#N/A,#N/A,TRUE,"Bal_note10-14";#N/A,#N/A,TRUE,"Note 15-16";#N/A,#N/A,TRUE,"Note 17-19";#N/A,#N/A,TRUE,"Note 19 forts.";#N/A,#N/A,TRUE,"Note 20-23";#N/A,#N/A,TRUE,"Nøkkeltall"}</definedName>
    <definedName name="ell" hidden="1">{#N/A,#N/A,TRUE,"forside";#N/A,#N/A,TRUE,"Res_AOGT";#N/A,#N/A,TRUE,"Bal_AOGT";#N/A,#N/A,TRUE,"Kont_AOGT";#N/A,#N/A,TRUE,"Note 1-5";#N/A,#N/A,TRUE,"Note 6-9";#N/A,#N/A,TRUE,"Bal_note10-14";#N/A,#N/A,TRUE,"Note 15-16";#N/A,#N/A,TRUE,"Note 17-19";#N/A,#N/A,TRUE,"Note 19 forts.";#N/A,#N/A,TRUE,"Note 20-23";#N/A,#N/A,TRUE,"Nøkkeltall"}</definedName>
    <definedName name="EUR">#REF!</definedName>
    <definedName name="Euro">#REF!</definedName>
    <definedName name="EURO1">#REF!</definedName>
    <definedName name="ExactAddinReports" hidden="1">1</definedName>
    <definedName name="f" hidden="1">{#N/A,#N/A,FALSE,"forside";#N/A,#N/A,FALSE,"ResRegn.A-kons.";#N/A,#N/A,FALSE,"Bal3112.A-kons.";#N/A,#N/A,FALSE,"Kont.a.A-kons.";#N/A,#N/A,FALSE,"Note 4-10";#N/A,#N/A,FALSE,"Noter Balanse.A-kons.";#N/A,#N/A,FALSE,"Note 17-18.A-kons. ";#N/A,#N/A,FALSE,"Note 20-22.A-kons.";#N/A,#N/A,FALSE,"Note 23 A-kons.";#N/A,#N/A,FALSE,"Note 24-31.A-kons.";#N/A,#N/A,FALSE,"Nøkkeltall"}</definedName>
    <definedName name="fgsg" hidden="1">{#N/A,#N/A,FALSE,"Res_Albatross";#N/A,#N/A,FALSE,"Bal_Albatross";#N/A,#N/A,FALSE,"Kont_Albatross";#N/A,#N/A,FALSE,"Note 1-5";#N/A,#N/A,FALSE,"Note 6-9";#N/A,#N/A,FALSE,"Bal_note10-14";#N/A,#N/A,FALSE,"Note 15-16";#N/A,#N/A,FALSE,"Note 17-19";#N/A,#N/A,FALSE,"Note 20-23";#N/A,#N/A,FALSE,"Nøkkeltall"}</definedName>
    <definedName name="forcast">#REF!</definedName>
    <definedName name="Fra_per">#REF!</definedName>
    <definedName name="Fra_per2">#REF!</definedName>
    <definedName name="Fra_per4">#REF!</definedName>
    <definedName name="Fra_periode">#REF!</definedName>
    <definedName name="fyCoverDate">#REF!</definedName>
    <definedName name="g" hidden="1">{#N/A,#N/A,FALSE,"Res.regn.Aker a.s";#N/A,#N/A,FALSE,"Balanse3112.Aker a.s";#N/A,#N/A,FALSE,"Kont.anal.Aker a.s ";#N/A,#N/A,FALSE,"Noter 1-2.Aker a.s";#N/A,#N/A,FALSE,"Noter 3-7.Aker a.s";#N/A,#N/A,FALSE,"Rev.beretning 95"}</definedName>
    <definedName name="Header1">IF(COUNTA(#REF!)=0,0,INDEX(#REF!,MATCH(ROW(#REF!),#REF!,TRUE)))+1</definedName>
    <definedName name="Header11" hidden="1">IF(COUNTA(#REF!)=0,0,INDEX(#REF!,MATCH(ROW(#REF!),#REF!,TRUE)))+1</definedName>
    <definedName name="Header111">IF(COUNTA(#REF!)=0,0,INDEX(#REF!,MATCH(ROW(#REF!),#REF!,TRUE)))+1</definedName>
    <definedName name="Header1111">IF(COUNTA(#REF!)=0,0,INDEX(#REF!,MATCH(ROW(#REF!),#REF!,TRUE)))+1</definedName>
    <definedName name="Header2">[0]!Header1-1 &amp; "." &amp; MAX(1,COUNTA(INDEX(#REF!,MATCH([0]!Header1-1,#REF!,FALSE)):#REF!))</definedName>
    <definedName name="Header22" hidden="1">#N/A</definedName>
    <definedName name="Header2222">#N/A</definedName>
    <definedName name="Header24" hidden="1">#N/A</definedName>
    <definedName name="Header33">#N/A</definedName>
    <definedName name="hsrh"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41815.499224537</definedName>
    <definedName name="IQ_NTM" hidden="1">6000</definedName>
    <definedName name="IQ_OPENED55" hidden="1">1</definedName>
    <definedName name="IQ_QTD" hidden="1">750000</definedName>
    <definedName name="IQ_TODAY" hidden="1">0</definedName>
    <definedName name="IQ_WEEK" hidden="1">50000</definedName>
    <definedName name="IQ_YTD" hidden="1">3000</definedName>
    <definedName name="IQ_YTDMONTH" hidden="1">130000</definedName>
    <definedName name="IQRB6" hidden="1">"$B$7:$B$3133"</definedName>
    <definedName name="kdjhd" hidden="1">#REF!</definedName>
    <definedName name="kk" hidden="1">{#N/A,#N/A,TRUE,"forside";#N/A,#N/A,TRUE,"Res_AOGT";#N/A,#N/A,TRUE,"Bal_AOGT";#N/A,#N/A,TRUE,"Kont_AOGT";#N/A,#N/A,TRUE,"Note 1-5";#N/A,#N/A,TRUE,"Note 6-9";#N/A,#N/A,TRUE,"Bal_note10-14";#N/A,#N/A,TRUE,"Note 15-16";#N/A,#N/A,TRUE,"Note 17-19";#N/A,#N/A,TRUE,"Note 19 forts.";#N/A,#N/A,TRUE,"Note 20-23";#N/A,#N/A,TRUE,"Nøkkeltall"}</definedName>
    <definedName name="kn"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likviditetsreserve">#REF!</definedName>
    <definedName name="list_PeriodStarts">#REF!</definedName>
    <definedName name="list_Sensitivities">#REF!</definedName>
    <definedName name="list_sheets">#REF!</definedName>
    <definedName name="list_YesNo">#REF!</definedName>
    <definedName name="MasterCheck">#REF!</definedName>
    <definedName name="MIL">#REF!</definedName>
    <definedName name="ModelStartPeriod">#REF!</definedName>
    <definedName name="month">#REF!</definedName>
    <definedName name="Morselskap">#REF!</definedName>
    <definedName name="mth"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Måned">#REF!</definedName>
    <definedName name="net">#REF!</definedName>
    <definedName name="nettoresultat">#REF!</definedName>
    <definedName name="nok">#REF!</definedName>
    <definedName name="non"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nots1">#REF!</definedName>
    <definedName name="nots10">#REF!</definedName>
    <definedName name="nots15">#REF!</definedName>
    <definedName name="nots16">#REF!</definedName>
    <definedName name="nots19">#REF!</definedName>
    <definedName name="nots2">#REF!</definedName>
    <definedName name="nots3">#REF!</definedName>
    <definedName name="nots4">#REF!</definedName>
    <definedName name="nots5">#REF!</definedName>
    <definedName name="nots6">#REF!</definedName>
    <definedName name="nots7">#REF!</definedName>
    <definedName name="nots8">#REF!</definedName>
    <definedName name="nots9">#REF!</definedName>
    <definedName name="NULL">#REF!</definedName>
    <definedName name="nw000000">#REF!</definedName>
    <definedName name="oldCoverDate">#REF!</definedName>
    <definedName name="oms">#REF!</definedName>
    <definedName name="omsetning">#REF!</definedName>
    <definedName name="Oppfrisk">#REF!</definedName>
    <definedName name="ordNet">#REF!</definedName>
    <definedName name="period">#REF!</definedName>
    <definedName name="Periode">#REF!</definedName>
    <definedName name="Periode1">#REF!</definedName>
    <definedName name="Print_Area_MI">#REF!</definedName>
    <definedName name="qq">#REF!</definedName>
    <definedName name="ResKons.95">#REF!</definedName>
    <definedName name="Revnue">#N/A</definedName>
    <definedName name="rng_11">#REF!</definedName>
    <definedName name="rng_11x">#REF!</definedName>
    <definedName name="rng_11y">#REF!</definedName>
    <definedName name="rng_12">#REF!</definedName>
    <definedName name="rng_12x">#REF!</definedName>
    <definedName name="rng_12y">#REF!</definedName>
    <definedName name="rng_2">#REF!</definedName>
    <definedName name="rng_2x">#REF!</definedName>
    <definedName name="rng_2y">#REF!</definedName>
    <definedName name="rng_3">#REF!</definedName>
    <definedName name="rng_3x">#REF!</definedName>
    <definedName name="rng_3y">#REF!</definedName>
    <definedName name="rng_5">#REF!</definedName>
    <definedName name="rng_5x">#REF!</definedName>
    <definedName name="rng_5y">#REF!</definedName>
    <definedName name="rng_6">#REF!</definedName>
    <definedName name="rng_6x">#REF!</definedName>
    <definedName name="rng_6y">#REF!</definedName>
    <definedName name="rng_8">#REF!</definedName>
    <definedName name="rng_8x">#REF!</definedName>
    <definedName name="rng_8y">#REF!</definedName>
    <definedName name="rng_9">#REF!</definedName>
    <definedName name="rng_9x">#REF!</definedName>
    <definedName name="rng_9y">#REF!</definedName>
    <definedName name="rng_budget">#REF!</definedName>
    <definedName name="rng_budgetx">#REF!</definedName>
    <definedName name="rng_budgety">#REF!</definedName>
    <definedName name="rng_fc">#REF!</definedName>
    <definedName name="rng_fcx">#REF!</definedName>
    <definedName name="rng_fcy">#REF!</definedName>
    <definedName name="rshehs" hidden="1">{#N/A,#N/A,FALSE,"Res.regn.Aker a.s";#N/A,#N/A,FALSE,"Balanse3112.Aker a.s";#N/A,#N/A,FALSE,"Kont.anal.Aker a.s ";#N/A,#N/A,FALSE,"Noter 1-2.Aker a.s";#N/A,#N/A,FALSE,"Noter 3-7.Aker a.s";#N/A,#N/A,FALSE,"Rev.beretning 95"}</definedName>
    <definedName name="s" hidden="1">{#N/A,#N/A,FALSE,"ResRegn.A-kons.";#N/A,#N/A,FALSE,"Bal3112.A-kons.";#N/A,#N/A,FALSE,"Kont.a.A-kons.";#N/A,#N/A,FALSE,"Noter res.regn.A-kons.";#N/A,#N/A,FALSE,"Del av Note 9";#N/A,#N/A,FALSE,"Noter Balanse.A-kons.";#N/A,#N/A,FALSE,"Note 18-19.A-kons.";#N/A,#N/A,FALSE,"Note 20-1.A-kons.";#N/A,#N/A,FALSE,"Note 20-2.A-kons.";#N/A,#N/A,FALSE,"Note 21-22-23.A-kons.";#N/A,#N/A,FALSE,"Note 23-24.A-kons.";#N/A,#N/A,FALSE,"Note 25-26-27.A-kons.";#N/A,#N/A,FALSE,"Note 28-29.A-kons.";#N/A,#N/A,FALSE,"Note 30-31-32.A-kons.";#N/A,#N/A,FALSE,"Note 33-34.A-kons."}</definedName>
    <definedName name="sap"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sdf" hidden="1">{#N/A,#N/A,FALSE,"REGNSKAPSUTDRAG DIVISJON";#N/A,#N/A,FALSE,"Nøkkeltall"}</definedName>
    <definedName name="sek">#REF!</definedName>
    <definedName name="Selskap">#REF!</definedName>
    <definedName name="Selskap2">#REF!</definedName>
    <definedName name="Selskap3">#REF!</definedName>
    <definedName name="Selskap4">#REF!</definedName>
    <definedName name="Selskap5">#REF!</definedName>
    <definedName name="Selskapskoder">#REF!</definedName>
    <definedName name="Selskapsnavn">#REF!</definedName>
    <definedName name="sfgs" hidden="1">{#N/A,#N/A,TRUE,"forside";#N/A,#N/A,TRUE,"Res_AOGT";#N/A,#N/A,TRUE,"Bal_AOGT";#N/A,#N/A,TRUE,"Kont_AOGT";#N/A,#N/A,TRUE,"Note 1-5";#N/A,#N/A,TRUE,"Note 6-9";#N/A,#N/A,TRUE,"Bal_note10-14";#N/A,#N/A,TRUE,"Note 15-16";#N/A,#N/A,TRUE,"Note 17-19";#N/A,#N/A,TRUE,"Note 19 forts.";#N/A,#N/A,TRUE,"Note 20-23";#N/A,#N/A,TRUE,"Nøkkeltall"}</definedName>
    <definedName name="sgf" hidden="1">{#N/A,#N/A,FALSE,"forside";#N/A,#N/A,FALSE,"ResRegn.A-kons.";#N/A,#N/A,FALSE,"Bal3112.A-kons.";#N/A,#N/A,FALSE,"Kont.a.A-kons.";#N/A,#N/A,FALSE,"Note 4-10";#N/A,#N/A,FALSE,"Noter Balanse.A-kons.";#N/A,#N/A,FALSE,"Note 17-18.A-kons. ";#N/A,#N/A,FALSE,"Note 20-22.A-kons.";#N/A,#N/A,FALSE,"Note 23 A-kons.";#N/A,#N/A,FALSE,"Note 24-31.A-kons.";#N/A,#N/A,FALSE,"Nøkkeltall"}</definedName>
    <definedName name="sgfg" hidden="1">{"side1",#N/A,FALSE,"ResRegn.A-kons.";"Side2",#N/A,FALSE,"Bal3112.A-kons."}</definedName>
    <definedName name="shrther" hidden="1">{"test",#N/A,FALSE,"ResRegn.A-kons.";"test",#N/A,FALSE,"Note11-12";"test1",#N/A,FALSE,"Note11-12"}</definedName>
    <definedName name="SIDE_1">#REF!</definedName>
    <definedName name="SIDE_2">#REF!</definedName>
    <definedName name="SIDE_3">#REF!</definedName>
    <definedName name="SIDE_4">#REF!</definedName>
    <definedName name="side1">#REF!</definedName>
    <definedName name="srehw" hidden="1">{#N/A,#N/A,FALSE,"REGNSKAPSUTDRAG DIVISJON";#N/A,#N/A,FALSE,"Nøkkeltall"}</definedName>
    <definedName name="ss"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Struktur">#REF!</definedName>
    <definedName name="Tall_tusen_tekst">#REF!</definedName>
    <definedName name="TBEL">#REF!</definedName>
    <definedName name="tert">#REF!</definedName>
    <definedName name="tert1">#REF!</definedName>
    <definedName name="tert2">#REF!</definedName>
    <definedName name="terte">#REF!</definedName>
    <definedName name="TEST">#REF!</definedName>
    <definedName name="testa"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TGMBH">#REF!</definedName>
    <definedName name="Til_Per">#REF!</definedName>
    <definedName name="Til_per2">#REF!</definedName>
    <definedName name="Til_per4">#REF!</definedName>
    <definedName name="Til_periode">#REF!</definedName>
    <definedName name="TINT">#REF!</definedName>
    <definedName name="Tolerance">#REF!</definedName>
    <definedName name="TSBV">#REF!</definedName>
    <definedName name="Tusen_En">#REF!</definedName>
    <definedName name="Tusentekst">#REF!</definedName>
    <definedName name="USD">#REF!</definedName>
    <definedName name="USD_1">#REF!</definedName>
    <definedName name="usd_10">#REF!</definedName>
    <definedName name="usd_11">#REF!</definedName>
    <definedName name="usd_12">#REF!</definedName>
    <definedName name="usd_2">#REF!</definedName>
    <definedName name="usd_3">#REF!</definedName>
    <definedName name="usd_4">#REF!</definedName>
    <definedName name="usd_5">#REF!</definedName>
    <definedName name="usd_6">#REF!</definedName>
    <definedName name="USD_7">#REF!</definedName>
    <definedName name="usd_8">#REF!</definedName>
    <definedName name="usd_9">#REF!</definedName>
    <definedName name="VALRES">#REF!</definedName>
    <definedName name="Valuta">#REF!</definedName>
    <definedName name="Valuta1">#REF!</definedName>
    <definedName name="Valutakurseuro">#REF!</definedName>
    <definedName name="vba_adj_19">#REF!</definedName>
    <definedName name="vba_adjustment">#REF!</definedName>
    <definedName name="vba_adjustment2">#REF!</definedName>
    <definedName name="vba_aqua_high1">#REF!</definedName>
    <definedName name="vba_aqua_high2">#REF!</definedName>
    <definedName name="vba_aqua_low1">#REF!</definedName>
    <definedName name="vba_aqua_low2">#REF!</definedName>
    <definedName name="vba_aqua_org1">#REF!</definedName>
    <definedName name="vba_aqua_org2">#REF!</definedName>
    <definedName name="vba_bulk_high">#REF!</definedName>
    <definedName name="vba_bulk_low">#REF!</definedName>
    <definedName name="vba_bulk_org1">#REF!</definedName>
    <definedName name="vba_bulkvol_high">#REF!</definedName>
    <definedName name="vba_bulkvol_low">#REF!</definedName>
    <definedName name="vba_bulkvol_org1">#REF!</definedName>
    <definedName name="vba_catch_high1">#REF!</definedName>
    <definedName name="vba_catch_high2">#REF!</definedName>
    <definedName name="vba_catch_low1">#REF!</definedName>
    <definedName name="vba_catch_low2">#REF!</definedName>
    <definedName name="vba_CF">#REF!</definedName>
    <definedName name="vba_CF_aqua1">#REF!</definedName>
    <definedName name="vba_CF_aqua2">#REF!</definedName>
    <definedName name="vba_CF_bulk1">#REF!</definedName>
    <definedName name="vba_CF_bulk2">#REF!</definedName>
    <definedName name="vba_CF_bulkvol1">#REF!</definedName>
    <definedName name="vba_CF_bulkvol2">#REF!</definedName>
    <definedName name="vba_CF_catch1">#REF!</definedName>
    <definedName name="vba_CF_catch2">#REF!</definedName>
    <definedName name="vba_CF_fuel1">#REF!</definedName>
    <definedName name="vba_CF_fuel2">#REF!</definedName>
    <definedName name="vba_CF_USDNOK1">#REF!</definedName>
    <definedName name="vba_CF_USDNOK2">#REF!</definedName>
    <definedName name="vba_EBITDA">#REF!</definedName>
    <definedName name="vba_EBITDA_aqua1">#REF!</definedName>
    <definedName name="vba_EBITDA_aqua2">#REF!</definedName>
    <definedName name="vba_EBITDA_bulk1">#REF!</definedName>
    <definedName name="vba_EBITDA_bulk2">#REF!</definedName>
    <definedName name="vba_EBITDA_bulkvol1">#REF!</definedName>
    <definedName name="vba_EBITDA_bulkvol2">#REF!</definedName>
    <definedName name="vba_EBITDA_catch1">#REF!</definedName>
    <definedName name="vba_EBITDA_catch2">#REF!</definedName>
    <definedName name="vba_EBITDA_fuel1">#REF!</definedName>
    <definedName name="vba_EBITDA_fuel2">#REF!</definedName>
    <definedName name="vba_EBITDA_NOKUSD1">#REF!</definedName>
    <definedName name="vba_EBITDA_NOKUSD2">#REF!</definedName>
    <definedName name="vba_fuel_high1">#REF!</definedName>
    <definedName name="vba_fuel_high2">#REF!</definedName>
    <definedName name="vba_fuel_low1">#REF!</definedName>
    <definedName name="vba_fuel_low2">#REF!</definedName>
    <definedName name="vba_KPI_high">#REF!</definedName>
    <definedName name="vba_KPI_low">#REF!</definedName>
    <definedName name="vba_NOKUSD">#REF!</definedName>
    <definedName name="vba_NOKUSD_high">#REF!</definedName>
    <definedName name="vba_NOKUSD_low">#REF!</definedName>
    <definedName name="vba_NRV_target">#REF!</definedName>
    <definedName name="vba_save_area1">#REF!</definedName>
    <definedName name="vba_save1">#REF!</definedName>
    <definedName name="vba_save2">#REF!</definedName>
    <definedName name="vba_save3">#REF!</definedName>
    <definedName name="vba_save4">#REF!</definedName>
    <definedName name="vba_savecell1">#REF!</definedName>
    <definedName name="vba_total_catch">#REF!</definedName>
    <definedName name="vba_total_catch1">#REF!</definedName>
    <definedName name="vba_total_catch2">#REF!</definedName>
    <definedName name="vba_VersionControl">#REF!</definedName>
    <definedName name="vba_VersionDescription">#REF!</definedName>
    <definedName name="wnin" hidden="1">{#N/A,#N/A,FALSE,"REGNSKAPSUTDRAG DIVISJON";#N/A,#N/A,FALSE,"Nøkkeltall"}</definedName>
    <definedName name="wrn" hidden="1">{"test",#N/A,FALSE,"ResRegn.A-kons.";"test",#N/A,FALSE,"Note11-12";"test1",#N/A,FALSE,"Note11-12"}</definedName>
    <definedName name="wrn.Aging._.and._.Trend._.Analysis." hidden="1">{#N/A,#N/A,FALSE,"Aging Summary";#N/A,#N/A,FALSE,"Ratio Analysis";#N/A,#N/A,FALSE,"Test 120 Day Accts";#N/A,#N/A,FALSE,"Tickmarks"}</definedName>
    <definedName name="wrn.akerr"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wrn.AkerRGI96."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wrn.AkerRGI98"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wrn.ALLE._.ÅRSKJEMAER."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wrn.ANNUAL._.ACCOUNTS._.FORM." hidden="1">{#N/A,#N/A,FALSE,"FORM 6.1 ";#N/A,#N/A,FALSE,"FORM 6.2";#N/A,#N/A,FALSE,"FORM 6.3";#N/A,#N/A,FALSE,"FORM 6.4";#N/A,#N/A,FALSE,"FORM 6.5";#N/A,#N/A,FALSE,"FORM 6.6 ";#N/A,#N/A,FALSE,"FORM 6.7 ";#N/A,#N/A,FALSE,"FORM 6.8 ";#N/A,#N/A,FALSE,"FORM 6.9";#N/A,#N/A,FALSE,"FORM 6.10 ";#N/A,#N/A,FALSE,"FORM 6.11 ";#N/A,#N/A,FALSE,"FORM 6.12 ";#N/A,#N/A,FALSE,"FORM 6.13 ";#N/A,#N/A,FALSE,"FORM 6.14";#N/A,#N/A,FALSE,"FORM 6.15 ";#N/A,#N/A,FALSE,"FORM 6.16 ";#N/A,#N/A,FALSE,"FORM 6.17 ";#N/A,#N/A,FALSE,"FORM 6.18 ";#N/A,#N/A,FALSE,"FORM 6.19 ";#N/A,#N/A,FALSE,"FORM 6.20 ";#N/A,#N/A,FALSE,"FORM 6.21";#N/A,#N/A,FALSE,"FORM 6.22 ";#N/A,#N/A,FALSE,"FORM 6.23 ";#N/A,#N/A,FALSE,"FORM 6.24 ";#N/A,#N/A,FALSE,"FORM 6.25";#N/A,#N/A,FALSE,"FORM 6.26 ";#N/A,#N/A,FALSE,"FORM 6.27";#N/A,#N/A,FALSE,"FORM 6.28 ";#N/A,#N/A,FALSE,"FORM 6.29";#N/A,#N/A,FALSE,"FORM 6.30";#N/A,#N/A,FALSE,"FORM 6.31"}</definedName>
    <definedName name="wrn.aogt." hidden="1">{#N/A,#N/A,FALSE,"Res_Albatross";#N/A,#N/A,FALSE,"Bal_Albatross";#N/A,#N/A,FALSE,"Kont_Albatross";#N/A,#N/A,FALSE,"Note 1-5";#N/A,#N/A,FALSE,"Note 6-9";#N/A,#N/A,FALSE,"Bal_note10-14";#N/A,#N/A,FALSE,"Note 15-16";#N/A,#N/A,FALSE,"Note 17-19";#N/A,#N/A,FALSE,"Note 20-23";#N/A,#N/A,FALSE,"Nøkkeltall"}</definedName>
    <definedName name="wrn.dd" hidden="1">{#N/A,#N/A,FALSE,"REGNSKAPSUTDRAG DIVISJON";#N/A,#N/A,FALSE,"Nøkkeltall"}</definedName>
    <definedName name="wrn.ddd" hidden="1">{#N/A,#N/A,TRUE,"forside";#N/A,#N/A,TRUE,"Res_AOGT";#N/A,#N/A,TRUE,"Bal_AOGT";#N/A,#N/A,TRUE,"Kont_AOGT";#N/A,#N/A,TRUE,"Note 1-5";#N/A,#N/A,TRUE,"Note 6-9";#N/A,#N/A,TRUE,"Bal_note10-14";#N/A,#N/A,TRUE,"Note 15-16";#N/A,#N/A,TRUE,"Note 17-19";#N/A,#N/A,TRUE,"Note 19 forts.";#N/A,#N/A,TRUE,"Note 20-23";#N/A,#N/A,TRUE,"Nøkkeltall"}</definedName>
    <definedName name="wrn.e" hidden="1">{"test",#N/A,FALSE,"ResRegn.A-kons.";"test",#N/A,FALSE,"Note11-12";"test1",#N/A,FALSE,"Note11-12"}</definedName>
    <definedName name="wrn.EKSKL.._.PM._.FORM." hidden="1">{#N/A,#N/A,TRUE,"Skjema 6.18 ";#N/A,#N/A,TRUE,"Skjema 6.19 ";#N/A,#N/A,TRUE,"Skjema 6.20 ";#N/A,#N/A,TRUE,"Skjema 6.21";#N/A,#N/A,TRUE,"Skjema 6.22 ";#N/A,#N/A,TRUE,"Skjema 6.23 ";#N/A,#N/A,TRUE,"Skjema 6.24 ";#N/A,#N/A,TRUE,"Skjema 6.25";#N/A,#N/A,TRUE,"Skjema 6.26 ";#N/A,#N/A,TRUE,"Skjema 6.27";#N/A,#N/A,TRUE,"Skjema 6.28 ";#N/A,#N/A,TRUE,"Skjema 6.29";#N/A,#N/A,TRUE,"Skjema 6.30"}</definedName>
    <definedName name="wrn.EKSKL.._.PM._.SKJEMAER." hidden="1">{#N/A,#N/A,TRUE,"Skjema 6.5";#N/A,#N/A,TRUE,"Skjema 6.18 ";#N/A,#N/A,TRUE,"Skjema 6.19 ";#N/A,#N/A,TRUE,"Skjema 6.20 ";#N/A,#N/A,TRUE,"Skjema 6.21";#N/A,#N/A,TRUE,"Skjema 6.22 ";#N/A,#N/A,TRUE,"Skjema 6.23 ";#N/A,#N/A,TRUE,"Skjema 6.24 ";#N/A,#N/A,TRUE,"Skjema 6.25";#N/A,#N/A,TRUE,"Skjema 6.26 ";#N/A,#N/A,TRUE,"Skjema 6.27";#N/A,#N/A,TRUE,"Skjema 6.28 ";#N/A,#N/A,TRUE,"Skjema 6.29";#N/A,#N/A,TRUE,"Skjema 6.30";#N/A,#N/A,TRUE,"Skjema 6.31b"}</definedName>
    <definedName name="wrn.fff" hidden="1">{#N/A,#N/A,FALSE,"Res.regn.Aker a.s";#N/A,#N/A,FALSE,"Balanse3112.Aker a.s";#N/A,#N/A,FALSE,"Kont.anal.Aker a.s ";#N/A,#N/A,FALSE,"Noter 1-2.Aker a.s";#N/A,#N/A,FALSE,"Noter 3-7.Aker a.s";#N/A,#N/A,FALSE,"Rev.beretning 95"}</definedName>
    <definedName name="wrn.ffg" hidden="1">{#N/A,#N/A,FALSE,"REGNSKAPSUTDRAG DIVISJON";#N/A,#N/A,FALSE,"Nøkkeltall"}</definedName>
    <definedName name="wrn.gleachår." hidden="1">{#N/A,#N/A,TRUE,"forside";#N/A,#N/A,TRUE,"Res_AOGT";#N/A,#N/A,TRUE,"Bal_AOGT";#N/A,#N/A,TRUE,"Kont_AOGT";#N/A,#N/A,TRUE,"Note 1-5";#N/A,#N/A,TRUE,"Note 6-9";#N/A,#N/A,TRUE,"Bal_note10-14";#N/A,#N/A,TRUE,"Note 15-16";#N/A,#N/A,TRUE,"Note 17-19";#N/A,#N/A,TRUE,"Note 19 forts.";#N/A,#N/A,TRUE,"Note 20-23";#N/A,#N/A,TRUE,"Nøkkeltall"}</definedName>
    <definedName name="wrn.hold" hidden="1">{#N/A,#N/A,FALSE,"forside";#N/A,#N/A,FALSE,"ResRegn.A-kons.";#N/A,#N/A,FALSE,"Bal3112.A-kons.";#N/A,#N/A,FALSE,"Kont.a.A-kons.";#N/A,#N/A,FALSE,"Note 4-10";#N/A,#N/A,FALSE,"Noter Balanse.A-kons.";#N/A,#N/A,FALSE,"Note 17-18.A-kons. ";#N/A,#N/A,FALSE,"Note 20-22.A-kons.";#N/A,#N/A,FALSE,"Note 23 A-kons.";#N/A,#N/A,FALSE,"Note 24-31.A-kons.";#N/A,#N/A,FALSE,"Nøkkeltall"}</definedName>
    <definedName name="wrn.hold1" hidden="1">{#N/A,#N/A,FALSE,"forside";#N/A,#N/A,FALSE,"ResRegn.A-kons.";#N/A,#N/A,FALSE,"Bal3112.A-kons.";#N/A,#N/A,FALSE,"Kont.a.A-kons.";#N/A,#N/A,FALSE,"Note 4-10";#N/A,#N/A,FALSE,"Noter Balanse.A-kons.";#N/A,#N/A,FALSE,"Note 17-18.A-kons. ";#N/A,#N/A,FALSE,"Note 20-22.A-kons.";#N/A,#N/A,FALSE,"Note 23 A-kons.";#N/A,#N/A,FALSE,"Note 24-31.A-kons.";#N/A,#N/A,FALSE,"Nøkkeltall"}</definedName>
    <definedName name="wrn.holding." hidden="1">{#N/A,#N/A,FALSE,"forside";#N/A,#N/A,FALSE,"ResRegn.A-kons.";#N/A,#N/A,FALSE,"Bal3112.A-kons.";#N/A,#N/A,FALSE,"Kont.a.A-kons.";#N/A,#N/A,FALSE,"Note 4-10";#N/A,#N/A,FALSE,"Noter Balanse.A-kons.";#N/A,#N/A,FALSE,"Note 17-18.A-kons. ";#N/A,#N/A,FALSE,"Note 20-22.A-kons.";#N/A,#N/A,FALSE,"Note 23 A-kons.";#N/A,#N/A,FALSE,"Note 24-31.A-kons.";#N/A,#N/A,FALSE,"Nøkkeltall"}</definedName>
    <definedName name="wrn.INT.._.MELLOMV." hidden="1">{#N/A,#N/A,FALSE,"Skjema 6.5"}</definedName>
    <definedName name="wrn.prof" hidden="1">{"side1",#N/A,FALSE,"ResRegn.A-kons.";"Side2",#N/A,FALSE,"Bal3112.A-kons."}</definedName>
    <definedName name="wrn.Proforma._.1." hidden="1">{"side1",#N/A,FALSE,"ResRegn.A-kons.";"Side2",#N/A,FALSE,"Bal3112.A-kons."}</definedName>
    <definedName name="wrn.reg"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xls"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2.xls"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95.gkh." hidden="1">{#N/A,#N/A,FALSE,"ResRegn.A-kons.";#N/A,#N/A,FALSE,"Bal3112.A-kons.";#N/A,#N/A,FALSE,"Kont.a.A-kons.";#N/A,#N/A,FALSE,"Noter res.regn.A-kons.";#N/A,#N/A,FALSE,"Del av Note 9";#N/A,#N/A,FALSE,"Noter Balanse.A-kons.";#N/A,#N/A,FALSE,"Note 18-19.A-kons.";#N/A,#N/A,FALSE,"Note 20-1.A-kons.";#N/A,#N/A,FALSE,"Note 20-2.A-kons.";#N/A,#N/A,FALSE,"Note 21-22-23.A-kons.";#N/A,#N/A,FALSE,"Note 23-24.A-kons.";#N/A,#N/A,FALSE,"Note 25-26-27.A-kons.";#N/A,#N/A,FALSE,"Note 28-29.A-kons.";#N/A,#N/A,FALSE,"Note 30-31-32.A-kons.";#N/A,#N/A,FALSE,"Note 33-34.A-kons."}</definedName>
    <definedName name="wrn.Regn95.xls."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98"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Ake" hidden="1">{#N/A,#N/A,FALSE,"Res.regn.Aker a.s";#N/A,#N/A,FALSE,"Balanse3112.Aker a.s";#N/A,#N/A,FALSE,"Kont.anal.Aker a.s ";#N/A,#N/A,FALSE,"Noter 1-2.Aker a.s";#N/A,#N/A,FALSE,"Noter 3-7.Aker a.s";#N/A,#N/A,FALSE,"Rev.beretning 95"}</definedName>
    <definedName name="wrn.RegnAker.xls." hidden="1">{#N/A,#N/A,FALSE,"Res.regn.Aker a.s";#N/A,#N/A,FALSE,"Balanse3112.Aker a.s";#N/A,#N/A,FALSE,"Kont.anal.Aker a.s ";#N/A,#N/A,FALSE,"Noter 1-2.Aker a.s";#N/A,#N/A,FALSE,"Noter 3-7.Aker a.s";#N/A,#N/A,FALSE,"Rev.beretning 95"}</definedName>
    <definedName name="wrn.sammeark." hidden="1">{"note2_norsk",#N/A,FALSE,"Test";"Note3_norsk",#N/A,FALSE,"Note 2-6"}</definedName>
    <definedName name="wrn.te" hidden="1">{"test",#N/A,FALSE,"ResRegn.A-kons.";"test",#N/A,FALSE,"Note11-12";"test1",#N/A,FALSE,"Note11-12"}</definedName>
    <definedName name="wrn.test" hidden="1">{"test",#N/A,FALSE,"ResRegn.A-kons.";"test",#N/A,FALSE,"Note11-12";"test1",#N/A,FALSE,"Note11-12"}</definedName>
    <definedName name="wrn.test2." hidden="1">{"test",#N/A,FALSE,"ResRegn.A-kons.";"test",#N/A,FALSE,"Note11-12";"test1",#N/A,FALSE,"Note11-12"}</definedName>
    <definedName name="wrn.ut" hidden="1">{#N/A,#N/A,FALSE,"REGNSKAPSUTDRAG DIVISJON";#N/A,#N/A,FALSE,"Nøkkeltall"}</definedName>
    <definedName name="wrn.Utdr_div.xls." hidden="1">{#N/A,#N/A,FALSE,"REGNSKAPSUTDRAG DIVISJON";#N/A,#N/A,FALSE,"Nøkkeltall"}</definedName>
    <definedName name="wrn.uuu" hidden="1">{"side1",#N/A,FALSE,"ResRegn.A-kons.";"Side2",#N/A,FALSE,"Bal3112.A-kons."}</definedName>
    <definedName name="ww" hidden="1">{#N/A,#N/A,FALSE,"forside";#N/A,#N/A,FALSE,"ResRegn.A-kons.";#N/A,#N/A,FALSE,"Bal3112.A-kons.";#N/A,#N/A,FALSE,"Kont.a.A-kons.";#N/A,#N/A,FALSE,"Note 4-10";#N/A,#N/A,FALSE,"Noter Balanse.A-kons.";#N/A,#N/A,FALSE,"Note 17-18.A-kons. ";#N/A,#N/A,FALSE,"Note 20-22.A-kons.";#N/A,#N/A,FALSE,"Note 23 A-kons.";#N/A,#N/A,FALSE,"Note 24-31.A-kons.";#N/A,#N/A,FALSE,"Nøkkeltall"}</definedName>
    <definedName name="x" hidden="1">{#N/A,#N/A,FALSE,"forside";#N/A,#N/A,FALSE,"ResRegn.A-kons.";#N/A,#N/A,FALSE,"Bal3112.A-kons.";#N/A,#N/A,FALSE,"Kont.a.A-kons.";#N/A,#N/A,FALSE,"Note 4-10";#N/A,#N/A,FALSE,"Noter Balanse.A-kons.";#N/A,#N/A,FALSE,"Note 17-18.A-kons. ";#N/A,#N/A,FALSE,"Note 20-22.A-kons.";#N/A,#N/A,FALSE,"Note 23 A-kons.";#N/A,#N/A,FALSE,"Note 24-31.A-kons.";#N/A,#N/A,FALSE,"Nøkkeltall"}</definedName>
    <definedName name="xx" hidden="1">{#N/A,#N/A,FALSE,"Skjema 6.5"}</definedName>
    <definedName name="xxc">IF(COUNTA(#REF!)=0,0,INDEX(#REF!,MATCH(ROW(#REF!),#REF!,TRUE)))+1</definedName>
    <definedName name="xxxx"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y"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Y_Anleggsmidler" localSheetId="3">OFFSET(XVerdier,2,0)</definedName>
    <definedName name="Y_Anleggsmidler" localSheetId="12">OFFSET(XVerdier,2,0)</definedName>
    <definedName name="Y_Anleggsmidler" localSheetId="13">OFFSET(XVerdier,2,0)</definedName>
    <definedName name="Y_Anleggsmidler" localSheetId="14">OFFSET(XVerdier,2,0)</definedName>
    <definedName name="Y_Anleggsmidler">OFFSET(XVerdier,2,0)</definedName>
    <definedName name="Y_Arbeidskapital" localSheetId="3">OFFSET(XVerdier,10,0)</definedName>
    <definedName name="Y_Arbeidskapital" localSheetId="12">OFFSET(XVerdier,10,0)</definedName>
    <definedName name="Y_Arbeidskapital" localSheetId="13">OFFSET(XVerdier,10,0)</definedName>
    <definedName name="Y_Arbeidskapital" localSheetId="14">OFFSET(XVerdier,10,0)</definedName>
    <definedName name="Y_Arbeidskapital">OFFSET(XVerdier,10,0)</definedName>
    <definedName name="y_bal2"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Y_Egenkapital" localSheetId="3">OFFSET(XVerdier,4,0)</definedName>
    <definedName name="Y_Egenkapital" localSheetId="12">OFFSET(XVerdier,4,0)</definedName>
    <definedName name="Y_Egenkapital" localSheetId="13">OFFSET(XVerdier,4,0)</definedName>
    <definedName name="Y_Egenkapital" localSheetId="14">OFFSET(XVerdier,4,0)</definedName>
    <definedName name="Y_Egenkapital">OFFSET(XVerdier,4,0)</definedName>
    <definedName name="Y_KortsiktigGjeld" localSheetId="3">OFFSET(XVerdier,6,0)</definedName>
    <definedName name="Y_KortsiktigGjeld" localSheetId="12">OFFSET(XVerdier,6,0)</definedName>
    <definedName name="Y_KortsiktigGjeld" localSheetId="13">OFFSET(XVerdier,6,0)</definedName>
    <definedName name="Y_KortsiktigGjeld" localSheetId="14">OFFSET(XVerdier,6,0)</definedName>
    <definedName name="Y_KortsiktigGjeld">OFFSET(XVerdier,6,0)</definedName>
    <definedName name="Y_LangsiktigGjeld" localSheetId="3">OFFSET(XVerdier,5,0)</definedName>
    <definedName name="Y_LangsiktigGjeld" localSheetId="12">OFFSET(XVerdier,5,0)</definedName>
    <definedName name="Y_LangsiktigGjeld" localSheetId="13">OFFSET(XVerdier,5,0)</definedName>
    <definedName name="Y_LangsiktigGjeld" localSheetId="14">OFFSET(XVerdier,5,0)</definedName>
    <definedName name="Y_LangsiktigGjeld">OFFSET(XVerdier,5,0)</definedName>
    <definedName name="Y_Omløpsmidler" localSheetId="3">OFFSET(XVerdier,3,0)</definedName>
    <definedName name="Y_Omløpsmidler" localSheetId="12">OFFSET(XVerdier,3,0)</definedName>
    <definedName name="Y_Omløpsmidler" localSheetId="13">OFFSET(XVerdier,3,0)</definedName>
    <definedName name="Y_Omløpsmidler" localSheetId="14">OFFSET(XVerdier,3,0)</definedName>
    <definedName name="Y_Omløpsmidler">OFFSET(XVerdier,3,0)</definedName>
    <definedName name="Y_ResultatEkapitalGjeld" localSheetId="3">OFFSET(XVerdier,8,0)</definedName>
    <definedName name="Y_ResultatEkapitalGjeld" localSheetId="12">OFFSET(XVerdier,8,0)</definedName>
    <definedName name="Y_ResultatEkapitalGjeld" localSheetId="13">OFFSET(XVerdier,8,0)</definedName>
    <definedName name="Y_ResultatEkapitalGjeld" localSheetId="14">OFFSET(XVerdier,8,0)</definedName>
    <definedName name="Y_ResultatEkapitalGjeld">OFFSET(XVerdier,8,0)</definedName>
    <definedName name="YearStart3">#REF!</definedName>
    <definedName name="YearStart4">#REF!</definedName>
    <definedName name="YearStart5">#REF!</definedName>
    <definedName name="YearStart6">#REF!</definedName>
    <definedName name="YearStart7">#REF!</definedName>
    <definedName name="ytd">#N/A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0" i="43" l="1"/>
  <c r="AC21" i="43"/>
  <c r="AC51" i="36"/>
  <c r="AC47" i="36"/>
  <c r="AC38" i="36"/>
  <c r="AC23" i="36"/>
  <c r="X48" i="35"/>
  <c r="X45" i="35"/>
  <c r="W45" i="35"/>
  <c r="X43" i="35"/>
  <c r="X39" i="35"/>
  <c r="W39" i="35"/>
  <c r="X34" i="35"/>
  <c r="X31" i="35"/>
  <c r="X26" i="35"/>
  <c r="X24" i="35"/>
  <c r="X19" i="35"/>
  <c r="AC16" i="34"/>
  <c r="AC20" i="34" s="1"/>
  <c r="AC23" i="34" s="1"/>
  <c r="AC39" i="34" s="1"/>
  <c r="AC54" i="34" s="1"/>
  <c r="AC49" i="36" l="1"/>
  <c r="AC52" i="36" s="1"/>
  <c r="V20" i="35" l="1"/>
  <c r="V33" i="35"/>
  <c r="T33" i="35"/>
  <c r="T20" i="35"/>
  <c r="T24" i="35" s="1"/>
  <c r="T26" i="35" s="1"/>
  <c r="R20" i="35"/>
  <c r="R24" i="35" s="1"/>
  <c r="R26" i="35" s="1"/>
  <c r="R33" i="35"/>
  <c r="R39" i="35"/>
  <c r="S33" i="35"/>
  <c r="U43" i="35"/>
  <c r="U45" i="35" s="1"/>
  <c r="U39" i="35"/>
  <c r="U31" i="35"/>
  <c r="U34" i="35" s="1"/>
  <c r="U20" i="35"/>
  <c r="U24" i="35" s="1"/>
  <c r="U26" i="35" s="1"/>
  <c r="U33" i="35"/>
  <c r="Q20" i="35"/>
  <c r="Q33" i="35"/>
  <c r="Q34" i="35"/>
  <c r="AB16" i="43"/>
  <c r="AB21" i="43"/>
  <c r="W34" i="35"/>
  <c r="W48" i="35"/>
  <c r="W24" i="35"/>
  <c r="W19" i="35"/>
  <c r="W43" i="35"/>
  <c r="W31" i="35"/>
  <c r="W26" i="35"/>
  <c r="V39" i="35"/>
  <c r="AA21" i="43"/>
  <c r="V24" i="35"/>
  <c r="V26" i="35"/>
  <c r="C24" i="35"/>
  <c r="D24" i="35"/>
  <c r="E24" i="35"/>
  <c r="F24" i="35"/>
  <c r="G24" i="35"/>
  <c r="H24" i="35"/>
  <c r="I24" i="35"/>
  <c r="J24" i="35"/>
  <c r="K24" i="35"/>
  <c r="L24" i="35"/>
  <c r="M24" i="35"/>
  <c r="N24" i="35"/>
  <c r="O24" i="35"/>
  <c r="O26" i="35" s="1"/>
  <c r="P24" i="35"/>
  <c r="P26" i="35" s="1"/>
  <c r="Q24" i="35"/>
  <c r="Q26" i="35" s="1"/>
  <c r="S24" i="35"/>
  <c r="S26" i="35" s="1"/>
  <c r="B24" i="35"/>
  <c r="U19" i="35"/>
  <c r="T19" i="35"/>
  <c r="S19" i="35"/>
  <c r="R19" i="35"/>
  <c r="Q19" i="35"/>
  <c r="P19" i="35"/>
  <c r="O19" i="35"/>
  <c r="N19" i="35"/>
  <c r="M19" i="35"/>
  <c r="M26" i="35" s="1"/>
  <c r="L19" i="35"/>
  <c r="K19" i="35"/>
  <c r="J19" i="35"/>
  <c r="I19" i="35"/>
  <c r="H19" i="35"/>
  <c r="G19" i="35"/>
  <c r="F19" i="35"/>
  <c r="E19" i="35"/>
  <c r="D19" i="35"/>
  <c r="C19" i="35"/>
  <c r="B19" i="35"/>
  <c r="V19" i="35"/>
  <c r="V43" i="35"/>
  <c r="V45" i="35" s="1"/>
  <c r="V31" i="35"/>
  <c r="V34" i="35" s="1"/>
  <c r="Z19" i="43"/>
  <c r="Z21" i="43" s="1"/>
  <c r="Y19" i="43"/>
  <c r="Y21" i="43"/>
  <c r="F28" i="47"/>
  <c r="F29" i="47"/>
  <c r="F30" i="47"/>
  <c r="F31" i="47"/>
  <c r="X21" i="43"/>
  <c r="T43" i="35"/>
  <c r="T39" i="35"/>
  <c r="T45" i="35" s="1"/>
  <c r="T31" i="35"/>
  <c r="T34" i="35" s="1"/>
  <c r="W21" i="43"/>
  <c r="S43" i="35"/>
  <c r="S39" i="35"/>
  <c r="S45" i="35" s="1"/>
  <c r="S48" i="35" s="1"/>
  <c r="S31" i="35"/>
  <c r="S34" i="35"/>
  <c r="V21" i="43"/>
  <c r="R43" i="35"/>
  <c r="R45" i="35" s="1"/>
  <c r="R48" i="35" s="1"/>
  <c r="R31" i="35"/>
  <c r="R34" i="35"/>
  <c r="C28" i="47"/>
  <c r="D28" i="47"/>
  <c r="E28" i="47"/>
  <c r="C29" i="47"/>
  <c r="D29" i="47"/>
  <c r="E29" i="47"/>
  <c r="C30" i="47"/>
  <c r="D30" i="47"/>
  <c r="E30" i="47"/>
  <c r="C31" i="47"/>
  <c r="D31" i="47"/>
  <c r="E31" i="47"/>
  <c r="C35" i="47"/>
  <c r="D35" i="47"/>
  <c r="E35" i="47"/>
  <c r="C36" i="47"/>
  <c r="D36" i="47"/>
  <c r="E36" i="47"/>
  <c r="O36" i="47" s="1"/>
  <c r="C37" i="47"/>
  <c r="D37" i="47"/>
  <c r="E37" i="47"/>
  <c r="C38" i="47"/>
  <c r="O38" i="47" s="1"/>
  <c r="D38" i="47"/>
  <c r="E38" i="47"/>
  <c r="E45" i="47"/>
  <c r="D45" i="47"/>
  <c r="E44" i="47"/>
  <c r="D44" i="47"/>
  <c r="E43" i="47"/>
  <c r="D43" i="47"/>
  <c r="E42" i="47"/>
  <c r="D42" i="47"/>
  <c r="C45" i="47"/>
  <c r="C44" i="47"/>
  <c r="O44" i="47" s="1"/>
  <c r="C43" i="47"/>
  <c r="C42" i="47"/>
  <c r="O42" i="47" s="1"/>
  <c r="U8" i="43"/>
  <c r="U10" i="43"/>
  <c r="U20" i="43"/>
  <c r="U19" i="43"/>
  <c r="U18" i="43"/>
  <c r="U17" i="43"/>
  <c r="U16" i="43"/>
  <c r="U21" i="43" s="1"/>
  <c r="U15" i="43"/>
  <c r="U9" i="43"/>
  <c r="T21" i="43"/>
  <c r="T10" i="43"/>
  <c r="Q16" i="45"/>
  <c r="Q20" i="45" s="1"/>
  <c r="Q27" i="45" s="1"/>
  <c r="Q32" i="45" s="1"/>
  <c r="Q34" i="45" s="1"/>
  <c r="T33" i="45"/>
  <c r="T31" i="45"/>
  <c r="T30" i="45"/>
  <c r="T29" i="45"/>
  <c r="T28" i="45"/>
  <c r="T19" i="45"/>
  <c r="T18" i="45"/>
  <c r="T15" i="45"/>
  <c r="T14" i="45"/>
  <c r="T13" i="45"/>
  <c r="S11" i="45"/>
  <c r="S16" i="45"/>
  <c r="R11" i="45"/>
  <c r="R16" i="45"/>
  <c r="R20" i="45"/>
  <c r="R27" i="45" s="1"/>
  <c r="R32" i="45" s="1"/>
  <c r="R34" i="45" s="1"/>
  <c r="Q11" i="45"/>
  <c r="T10" i="45"/>
  <c r="T9" i="45"/>
  <c r="Q43" i="35"/>
  <c r="Q45" i="35" s="1"/>
  <c r="Q48" i="35" s="1"/>
  <c r="Q39" i="35"/>
  <c r="Q31" i="35"/>
  <c r="S21" i="43"/>
  <c r="S10" i="43"/>
  <c r="S20" i="45"/>
  <c r="S27" i="45" s="1"/>
  <c r="S32" i="45" s="1"/>
  <c r="S34" i="45" s="1"/>
  <c r="T11" i="45"/>
  <c r="T16" i="45" s="1"/>
  <c r="T20" i="45" s="1"/>
  <c r="T27" i="45" s="1"/>
  <c r="T32" i="45" s="1"/>
  <c r="T34" i="45" s="1"/>
  <c r="P39" i="35"/>
  <c r="P43" i="35"/>
  <c r="P31" i="35"/>
  <c r="P34" i="35"/>
  <c r="O29" i="45"/>
  <c r="O30" i="45"/>
  <c r="O31" i="45"/>
  <c r="O28" i="45"/>
  <c r="O33" i="45"/>
  <c r="O19" i="45"/>
  <c r="O18" i="45"/>
  <c r="P45" i="35"/>
  <c r="P48" i="35" s="1"/>
  <c r="O15" i="45"/>
  <c r="O14" i="45"/>
  <c r="O13" i="45"/>
  <c r="O10" i="45"/>
  <c r="O9" i="45"/>
  <c r="N11" i="45"/>
  <c r="N16" i="45"/>
  <c r="M11" i="45"/>
  <c r="M16" i="45" s="1"/>
  <c r="M20" i="45" s="1"/>
  <c r="M27" i="45" s="1"/>
  <c r="M32" i="45" s="1"/>
  <c r="M34" i="45" s="1"/>
  <c r="L11" i="45"/>
  <c r="L16" i="45"/>
  <c r="L20" i="45"/>
  <c r="L27" i="45"/>
  <c r="L32" i="45"/>
  <c r="L34" i="45"/>
  <c r="Q16" i="37"/>
  <c r="S11" i="37"/>
  <c r="S16" i="37" s="1"/>
  <c r="R11" i="37"/>
  <c r="R16" i="37" s="1"/>
  <c r="N20" i="45"/>
  <c r="N27" i="45" s="1"/>
  <c r="N32" i="45" s="1"/>
  <c r="N34" i="45" s="1"/>
  <c r="O11" i="45"/>
  <c r="O16" i="45"/>
  <c r="O20" i="45" s="1"/>
  <c r="O27" i="45" s="1"/>
  <c r="O32" i="45" s="1"/>
  <c r="O34" i="45" s="1"/>
  <c r="O43" i="35"/>
  <c r="O39" i="35"/>
  <c r="O30" i="35"/>
  <c r="O31" i="35" s="1"/>
  <c r="O34" i="35" s="1"/>
  <c r="O29" i="35"/>
  <c r="R21" i="43"/>
  <c r="R10" i="43"/>
  <c r="J19" i="45"/>
  <c r="J18" i="45"/>
  <c r="H19" i="45"/>
  <c r="H18" i="45"/>
  <c r="G19" i="45"/>
  <c r="G18" i="45"/>
  <c r="H13" i="45"/>
  <c r="J13" i="45"/>
  <c r="I14" i="45"/>
  <c r="H15" i="45"/>
  <c r="H14" i="45"/>
  <c r="J14" i="45" s="1"/>
  <c r="G15" i="45"/>
  <c r="G14" i="45"/>
  <c r="I10" i="45"/>
  <c r="I11" i="45" s="1"/>
  <c r="I16" i="45" s="1"/>
  <c r="I20" i="45" s="1"/>
  <c r="I9" i="45"/>
  <c r="H9" i="45"/>
  <c r="H11" i="45" s="1"/>
  <c r="H16" i="45" s="1"/>
  <c r="H20" i="45" s="1"/>
  <c r="H10" i="45"/>
  <c r="G10" i="45"/>
  <c r="G9" i="45"/>
  <c r="G11" i="45" s="1"/>
  <c r="G16" i="45" s="1"/>
  <c r="G20" i="45" s="1"/>
  <c r="Q21" i="43"/>
  <c r="C11" i="45"/>
  <c r="D11" i="45"/>
  <c r="E11" i="45"/>
  <c r="B11" i="45"/>
  <c r="M43" i="35"/>
  <c r="M31" i="35"/>
  <c r="M34" i="35"/>
  <c r="M35" i="35"/>
  <c r="M36" i="35"/>
  <c r="N42" i="35"/>
  <c r="N43" i="35"/>
  <c r="N45" i="35" s="1"/>
  <c r="N48" i="35" s="1"/>
  <c r="N35" i="35"/>
  <c r="N39" i="35"/>
  <c r="N31" i="35"/>
  <c r="N34" i="35"/>
  <c r="P20" i="43"/>
  <c r="O21" i="43"/>
  <c r="P19" i="43"/>
  <c r="P18" i="43"/>
  <c r="P21" i="43" s="1"/>
  <c r="P17" i="43"/>
  <c r="P16" i="43"/>
  <c r="P15" i="43"/>
  <c r="N10" i="43"/>
  <c r="M10" i="43"/>
  <c r="L10" i="43"/>
  <c r="P9" i="43"/>
  <c r="P8" i="43"/>
  <c r="P10" i="43" s="1"/>
  <c r="H37" i="44"/>
  <c r="G37" i="44"/>
  <c r="I35" i="44"/>
  <c r="H35" i="44"/>
  <c r="H36" i="44"/>
  <c r="G35" i="44"/>
  <c r="G36" i="44" s="1"/>
  <c r="H28" i="44"/>
  <c r="I16" i="44"/>
  <c r="I19" i="44" s="1"/>
  <c r="I22" i="44" s="1"/>
  <c r="I28" i="44" s="1"/>
  <c r="H16" i="44"/>
  <c r="X34" i="44"/>
  <c r="Y34" i="44" s="1"/>
  <c r="Y35" i="44" s="1"/>
  <c r="W34" i="44"/>
  <c r="X32" i="44"/>
  <c r="W32" i="44"/>
  <c r="W28" i="44"/>
  <c r="G15" i="44"/>
  <c r="G16" i="44"/>
  <c r="G19" i="44" s="1"/>
  <c r="G22" i="44" s="1"/>
  <c r="G28" i="44" s="1"/>
  <c r="T34" i="44"/>
  <c r="T33" i="44"/>
  <c r="T32" i="44"/>
  <c r="Q35" i="44"/>
  <c r="T35" i="44"/>
  <c r="S31" i="44"/>
  <c r="X31" i="44"/>
  <c r="R31" i="44"/>
  <c r="W31" i="44"/>
  <c r="S30" i="44"/>
  <c r="X30" i="44"/>
  <c r="R30" i="44"/>
  <c r="W30" i="44"/>
  <c r="Q31" i="44"/>
  <c r="T31" i="44" s="1"/>
  <c r="Q30" i="44"/>
  <c r="S29" i="44"/>
  <c r="X29" i="44"/>
  <c r="R29" i="44"/>
  <c r="T29" i="44" s="1"/>
  <c r="W29" i="44"/>
  <c r="Y29" i="44" s="1"/>
  <c r="Q29" i="44"/>
  <c r="V29" i="44"/>
  <c r="X21" i="44"/>
  <c r="W21" i="44"/>
  <c r="V21" i="44"/>
  <c r="X18" i="44"/>
  <c r="X19" i="44" s="1"/>
  <c r="X22" i="44" s="1"/>
  <c r="X28" i="44" s="1"/>
  <c r="X33" i="44" s="1"/>
  <c r="X35" i="44" s="1"/>
  <c r="W18" i="44"/>
  <c r="W19" i="44"/>
  <c r="X15" i="44"/>
  <c r="W15" i="44"/>
  <c r="X14" i="44"/>
  <c r="W14" i="44"/>
  <c r="V14" i="44"/>
  <c r="X13" i="44"/>
  <c r="W13" i="44"/>
  <c r="V13" i="44"/>
  <c r="X10" i="44"/>
  <c r="W10" i="44"/>
  <c r="V10" i="44"/>
  <c r="T21" i="44"/>
  <c r="Y21" i="44" s="1"/>
  <c r="T18" i="44"/>
  <c r="Y18" i="44"/>
  <c r="Y19" i="44" s="1"/>
  <c r="T15" i="44"/>
  <c r="Y15" i="44"/>
  <c r="T14" i="44"/>
  <c r="Y14" i="44"/>
  <c r="T13" i="44"/>
  <c r="Y13" i="44"/>
  <c r="S11" i="44"/>
  <c r="S16" i="44"/>
  <c r="S19" i="44"/>
  <c r="S22" i="44"/>
  <c r="S28" i="44" s="1"/>
  <c r="R11" i="44"/>
  <c r="W11" i="44"/>
  <c r="Q11" i="44"/>
  <c r="V11" i="44"/>
  <c r="V16" i="44" s="1"/>
  <c r="V19" i="44" s="1"/>
  <c r="V22" i="44" s="1"/>
  <c r="V28" i="44" s="1"/>
  <c r="V33" i="44" s="1"/>
  <c r="V35" i="44" s="1"/>
  <c r="T10" i="44"/>
  <c r="Y10" i="44"/>
  <c r="T9" i="44"/>
  <c r="Y9" i="44" s="1"/>
  <c r="X9" i="44"/>
  <c r="W9" i="44"/>
  <c r="V9" i="44"/>
  <c r="O19" i="44"/>
  <c r="N19" i="44"/>
  <c r="M19" i="44"/>
  <c r="L19" i="44"/>
  <c r="Y37" i="41"/>
  <c r="W37" i="41"/>
  <c r="V37" i="41"/>
  <c r="Y36" i="41"/>
  <c r="W36" i="41"/>
  <c r="V36" i="41"/>
  <c r="T37" i="41"/>
  <c r="R37" i="41"/>
  <c r="Q37" i="41"/>
  <c r="T36" i="41"/>
  <c r="R36" i="41"/>
  <c r="Q36" i="41"/>
  <c r="O37" i="41"/>
  <c r="M37" i="41"/>
  <c r="L37" i="41"/>
  <c r="O36" i="41"/>
  <c r="M36" i="41"/>
  <c r="L36" i="41"/>
  <c r="J37" i="41"/>
  <c r="H37" i="41"/>
  <c r="G37" i="41"/>
  <c r="J36" i="41"/>
  <c r="H36" i="41"/>
  <c r="G36" i="41"/>
  <c r="E37" i="41"/>
  <c r="C37" i="41"/>
  <c r="B37" i="41"/>
  <c r="E36" i="41"/>
  <c r="C36" i="41"/>
  <c r="B36" i="41"/>
  <c r="E37" i="37"/>
  <c r="C37" i="37"/>
  <c r="B37" i="37"/>
  <c r="E36" i="37"/>
  <c r="C36" i="37"/>
  <c r="B36" i="37"/>
  <c r="J37" i="37"/>
  <c r="H37" i="37"/>
  <c r="G37" i="37"/>
  <c r="J36" i="37"/>
  <c r="H36" i="37"/>
  <c r="G36" i="37"/>
  <c r="O37" i="37"/>
  <c r="M37" i="37"/>
  <c r="L37" i="37"/>
  <c r="O36" i="37"/>
  <c r="M36" i="37"/>
  <c r="L36" i="37"/>
  <c r="T37" i="37"/>
  <c r="Q37" i="37"/>
  <c r="T36" i="37"/>
  <c r="Q36" i="37"/>
  <c r="W37" i="37"/>
  <c r="Y37" i="37"/>
  <c r="V37" i="37"/>
  <c r="W36" i="37"/>
  <c r="Y36" i="37"/>
  <c r="V36" i="37"/>
  <c r="O45" i="35"/>
  <c r="O48" i="35" s="1"/>
  <c r="J15" i="45"/>
  <c r="J10" i="45"/>
  <c r="X11" i="44"/>
  <c r="X16" i="44"/>
  <c r="N26" i="35"/>
  <c r="Y32" i="44"/>
  <c r="M39" i="35"/>
  <c r="M45" i="35"/>
  <c r="M48" i="35" s="1"/>
  <c r="T30" i="44"/>
  <c r="R16" i="44"/>
  <c r="R19" i="44"/>
  <c r="R22" i="44" s="1"/>
  <c r="R28" i="44" s="1"/>
  <c r="Y30" i="44"/>
  <c r="Q16" i="44"/>
  <c r="Q19" i="44"/>
  <c r="Q22" i="44"/>
  <c r="Q28" i="44"/>
  <c r="V31" i="44"/>
  <c r="Y31" i="44" s="1"/>
  <c r="E32" i="47" l="1"/>
  <c r="D32" i="47"/>
  <c r="C39" i="47"/>
  <c r="O31" i="47"/>
  <c r="O45" i="47"/>
  <c r="D39" i="47"/>
  <c r="O30" i="47"/>
  <c r="O37" i="47"/>
  <c r="O29" i="47"/>
  <c r="E39" i="47"/>
  <c r="C32" i="47"/>
  <c r="F32" i="47"/>
  <c r="O43" i="47"/>
  <c r="V48" i="35"/>
  <c r="T48" i="35"/>
  <c r="U48" i="35"/>
  <c r="Y22" i="44"/>
  <c r="Y28" i="44" s="1"/>
  <c r="O35" i="47"/>
  <c r="O28" i="47"/>
  <c r="W33" i="44"/>
  <c r="W35" i="44" s="1"/>
  <c r="J9" i="45"/>
  <c r="J11" i="45" s="1"/>
  <c r="J16" i="45" s="1"/>
  <c r="J20" i="45" s="1"/>
  <c r="T11" i="44"/>
  <c r="O32" i="47" l="1"/>
  <c r="O39" i="47"/>
  <c r="T16" i="44"/>
  <c r="T19" i="44" s="1"/>
  <c r="T22" i="44" s="1"/>
  <c r="T28" i="44" s="1"/>
  <c r="Y11" i="44"/>
</calcChain>
</file>

<file path=xl/sharedStrings.xml><?xml version="1.0" encoding="utf-8"?>
<sst xmlns="http://schemas.openxmlformats.org/spreadsheetml/2006/main" count="700" uniqueCount="272">
  <si>
    <t xml:space="preserve">Aker BioMarine Group </t>
  </si>
  <si>
    <t>CONSOLIDATED STATEMENT OF PROFIT OR LOSS</t>
  </si>
  <si>
    <t xml:space="preserve"> </t>
  </si>
  <si>
    <t>Amounts in USD million</t>
  </si>
  <si>
    <t>Q1-20</t>
  </si>
  <si>
    <t>Q2-20</t>
  </si>
  <si>
    <t>Q3-20</t>
  </si>
  <si>
    <t>Q4-20</t>
  </si>
  <si>
    <t>Year 2020</t>
  </si>
  <si>
    <t>Q1-21</t>
  </si>
  <si>
    <t>Q2-21</t>
  </si>
  <si>
    <t>Q3-21</t>
  </si>
  <si>
    <t>Q4-21</t>
  </si>
  <si>
    <t>Year 2021</t>
  </si>
  <si>
    <t>Q1-22</t>
  </si>
  <si>
    <t>Q2-22</t>
  </si>
  <si>
    <t>Q3-22</t>
  </si>
  <si>
    <t>Q4-22</t>
  </si>
  <si>
    <t>Year 2022</t>
  </si>
  <si>
    <t>Q1-23</t>
  </si>
  <si>
    <t>Q2-23</t>
  </si>
  <si>
    <t>Q3-23</t>
  </si>
  <si>
    <t>Net sales</t>
  </si>
  <si>
    <t>Cost of goods sold</t>
  </si>
  <si>
    <t>Gross profit</t>
  </si>
  <si>
    <t>Selling, general and administrative expense</t>
  </si>
  <si>
    <t>Depreciation, amortization and impairment</t>
  </si>
  <si>
    <t>Other operating income</t>
  </si>
  <si>
    <t>Other operating cost</t>
  </si>
  <si>
    <t>Operating profit</t>
  </si>
  <si>
    <t>Net financial items</t>
  </si>
  <si>
    <t>Tax expense</t>
  </si>
  <si>
    <t>Net profit (loss)</t>
  </si>
  <si>
    <t>Earnings per share to equityholders of Aker BioMarine ASA</t>
  </si>
  <si>
    <t>USD</t>
  </si>
  <si>
    <t>Aker BioMarine Group accounts</t>
  </si>
  <si>
    <t>CONSOLIDATED STATEMENT OF COMPREHENSIVE INCOME</t>
  </si>
  <si>
    <t>Other comprehensive income (loss)</t>
  </si>
  <si>
    <t>Defined benefit plan income gains (losses)</t>
  </si>
  <si>
    <t>Total items that will not be reclassified to profit and loss</t>
  </si>
  <si>
    <t>Translation differences</t>
  </si>
  <si>
    <t>Translation differences from equity accounted investees</t>
  </si>
  <si>
    <t>Total items that may be reclassified subsequently to profit and loss</t>
  </si>
  <si>
    <t>Change in fair value cash flow hedges</t>
  </si>
  <si>
    <t>Total items that will be reclassified to profit and loss</t>
  </si>
  <si>
    <t>Total other comprehensive income (loss)</t>
  </si>
  <si>
    <t>Total comprehensive income (loss)</t>
  </si>
  <si>
    <t>Qrill category</t>
  </si>
  <si>
    <t>Gross margin Qrill category</t>
  </si>
  <si>
    <t>%</t>
  </si>
  <si>
    <t>10-15%</t>
  </si>
  <si>
    <t>35-40%</t>
  </si>
  <si>
    <t>30-35%</t>
  </si>
  <si>
    <t>(10)-(15)%</t>
  </si>
  <si>
    <t>45-50%</t>
  </si>
  <si>
    <t>20-25%</t>
  </si>
  <si>
    <t>Qrill production (incl, QHP but excl, nutra)</t>
  </si>
  <si>
    <t>Ton</t>
  </si>
  <si>
    <t>Net other inventory changes</t>
  </si>
  <si>
    <t>-</t>
  </si>
  <si>
    <t>Qrill inventory, incl, QHP excl Nutra (end balance)</t>
  </si>
  <si>
    <t>QHP</t>
  </si>
  <si>
    <t xml:space="preserve">QHP production </t>
  </si>
  <si>
    <t>QHP inventory, (end balance)</t>
  </si>
  <si>
    <t>Nutra</t>
  </si>
  <si>
    <t xml:space="preserve">Nutra production </t>
  </si>
  <si>
    <t>Nutra inventory (end balance)</t>
  </si>
  <si>
    <t xml:space="preserve">CONDENSED CONSOLIDATED STATEMENT OF FINANCIAL POSITION </t>
  </si>
  <si>
    <t>As of 31,03</t>
  </si>
  <si>
    <t>As of 30,06</t>
  </si>
  <si>
    <t>As of 30,09</t>
  </si>
  <si>
    <t>As of 31,12</t>
  </si>
  <si>
    <t>ASSETS</t>
  </si>
  <si>
    <t>Property, plant and equipment</t>
  </si>
  <si>
    <t>Right to use assets</t>
  </si>
  <si>
    <t>Intangible assets and goodwill</t>
  </si>
  <si>
    <t>Contract cost</t>
  </si>
  <si>
    <t>Other non-interest-bearing non-current receivables</t>
  </si>
  <si>
    <t>Non-current interest-bearing receivables</t>
  </si>
  <si>
    <t>Investments in equity-accounted investees</t>
  </si>
  <si>
    <t>Deferred tax assets</t>
  </si>
  <si>
    <t>Total non-current assets</t>
  </si>
  <si>
    <t>Inventories</t>
  </si>
  <si>
    <t>Trade receivable and prepaid expenses</t>
  </si>
  <si>
    <t>Current interest-bearing receivables</t>
  </si>
  <si>
    <t>Cash and cash equivalents</t>
  </si>
  <si>
    <t>Total current assets</t>
  </si>
  <si>
    <t>Assets held for sale</t>
  </si>
  <si>
    <t>Total assets</t>
  </si>
  <si>
    <t>LIABILITIES AND OWNERS' EQUITY</t>
  </si>
  <si>
    <t>Share capital</t>
  </si>
  <si>
    <t>Other paid-in equity</t>
  </si>
  <si>
    <t>Total paid-in equity</t>
  </si>
  <si>
    <t>Translation differences and other reserves</t>
  </si>
  <si>
    <t>Retained earnings</t>
  </si>
  <si>
    <t>Total equity</t>
  </si>
  <si>
    <t>Interest-bearing debt</t>
  </si>
  <si>
    <t>Deferred tax liability</t>
  </si>
  <si>
    <t>Other non-interest-bearing non-current liabilities</t>
  </si>
  <si>
    <t>Total non-current liabilities</t>
  </si>
  <si>
    <t>Interest-bearing current liabilities</t>
  </si>
  <si>
    <t>Derivative liabilites</t>
  </si>
  <si>
    <t>Accounts payable and other payables</t>
  </si>
  <si>
    <t>Total current liabilities</t>
  </si>
  <si>
    <t>Liabilities held for sale</t>
  </si>
  <si>
    <t>Total liabilities</t>
  </si>
  <si>
    <t>Total equity and liabilities</t>
  </si>
  <si>
    <t xml:space="preserve">CONDENSED CONSOLIDATED STATEMENT OF CASH FLOW </t>
  </si>
  <si>
    <t>Net profit (loss) after tax</t>
  </si>
  <si>
    <t xml:space="preserve">Tax expenses  </t>
  </si>
  <si>
    <t>Net interest and guarantee expenses</t>
  </si>
  <si>
    <t>Interest paid</t>
  </si>
  <si>
    <t>Interest received</t>
  </si>
  <si>
    <t>Taxes paid</t>
  </si>
  <si>
    <t>Share of earnings in associated companies</t>
  </si>
  <si>
    <t>Other P&amp;L items with no cash flow effect</t>
  </si>
  <si>
    <t>Impairment charges</t>
  </si>
  <si>
    <t>Depreciation and amortization</t>
  </si>
  <si>
    <t>Share of gain (loss) from equity accounted investees</t>
  </si>
  <si>
    <t>Foreign exchange loss (gain)</t>
  </si>
  <si>
    <t>Change in accounts receivable, other current receivables, inventories, accounts payable and other</t>
  </si>
  <si>
    <t>Net cash flow from operating activities</t>
  </si>
  <si>
    <t>Payments for property, plant and equipment</t>
  </si>
  <si>
    <t>New long-term receivable interest-bearing</t>
  </si>
  <si>
    <t>Payments for intangibles</t>
  </si>
  <si>
    <t>Payments for  acqusition of shares in equity-accounted investees</t>
  </si>
  <si>
    <t>Receipts on loans to equity-accounted investees</t>
  </si>
  <si>
    <t>New short-term receivable interest bearing</t>
  </si>
  <si>
    <t>Proceeds from sales of property,plant and equipments</t>
  </si>
  <si>
    <t>Earn-out payment</t>
  </si>
  <si>
    <t>Installment short/long-term receivable, interesting bearing</t>
  </si>
  <si>
    <t>Investments in subsidiary and associated companies</t>
  </si>
  <si>
    <t>Net cash flow from investing activities</t>
  </si>
  <si>
    <t>Proceeds from issue of debt and change in overdraft facility</t>
  </si>
  <si>
    <t>Net change in external interest-bearing debt</t>
  </si>
  <si>
    <t>Loan from owners</t>
  </si>
  <si>
    <t>Repayments to owners</t>
  </si>
  <si>
    <t>Net funds from issue of shares</t>
  </si>
  <si>
    <t>Payments to owners</t>
  </si>
  <si>
    <t>Net cash flow from financing activities</t>
  </si>
  <si>
    <t>Net change in cash and cash equivalents</t>
  </si>
  <si>
    <t>Effect of changes in foreign exchange rates on cash and cash equivalents</t>
  </si>
  <si>
    <t>Cash and cash equivalents beginning of the period</t>
  </si>
  <si>
    <t>Cash and cash equivalents end of period</t>
  </si>
  <si>
    <t>OPERATING SEGMENTS 2020</t>
  </si>
  <si>
    <t>Q1 2020</t>
  </si>
  <si>
    <t>Q2 2020</t>
  </si>
  <si>
    <t>Q3 2020</t>
  </si>
  <si>
    <t>Q4 2020</t>
  </si>
  <si>
    <t>Ingredients</t>
  </si>
  <si>
    <t>Brands</t>
  </si>
  <si>
    <t>Adj</t>
  </si>
  <si>
    <t>Total</t>
  </si>
  <si>
    <t>Other operating income/(cost), net</t>
  </si>
  <si>
    <t>Profit (loss) before tax</t>
  </si>
  <si>
    <t>EBITDA reconciliation</t>
  </si>
  <si>
    <t>Depreciation and amortization non-production assets</t>
  </si>
  <si>
    <t>Depreciation and amortization production assets</t>
  </si>
  <si>
    <t>EBITDA</t>
  </si>
  <si>
    <t>Special Operating Items</t>
  </si>
  <si>
    <t>Adjusted EBITDA</t>
  </si>
  <si>
    <t>Adj EBITDA margin %</t>
  </si>
  <si>
    <t>Gross profit %</t>
  </si>
  <si>
    <t>OPERATING SEGMENTS 2021</t>
  </si>
  <si>
    <t>Q1 2021</t>
  </si>
  <si>
    <t>Q2 2021</t>
  </si>
  <si>
    <t>Q3 2021</t>
  </si>
  <si>
    <t>Q4 2021</t>
  </si>
  <si>
    <t>OPERATING SEGMENTS 2022</t>
  </si>
  <si>
    <t>Q1 2022</t>
  </si>
  <si>
    <t>Q2 2022</t>
  </si>
  <si>
    <t>Q3 2022</t>
  </si>
  <si>
    <t>Q4 2022</t>
  </si>
  <si>
    <t>OPERATING SEGMENTS 2023</t>
  </si>
  <si>
    <t>Q1 2023</t>
  </si>
  <si>
    <t>Q2 2023</t>
  </si>
  <si>
    <t>Q3 2023</t>
  </si>
  <si>
    <t>ALTERNATIVE PERFORMANCE MEASURES (APMs)</t>
  </si>
  <si>
    <r>
      <t xml:space="preserve">Amounts in </t>
    </r>
    <r>
      <rPr>
        <sz val="11"/>
        <rFont val="Calibri"/>
        <family val="2"/>
      </rPr>
      <t>USD</t>
    </r>
    <r>
      <rPr>
        <sz val="11"/>
        <rFont val="Calibri"/>
        <family val="2"/>
        <scheme val="minor"/>
      </rPr>
      <t xml:space="preserve"> million</t>
    </r>
  </si>
  <si>
    <t>Special operating items</t>
  </si>
  <si>
    <t>Discontinued vessel gain and operating cost - 'Gains/ losses on sale of assets'</t>
  </si>
  <si>
    <t>Restructuring and legal expenses- SG&amp;A</t>
  </si>
  <si>
    <t>Transaction related costs- SG&amp;A</t>
  </si>
  <si>
    <t>Launch cost'- SG&amp;A</t>
  </si>
  <si>
    <t>Other</t>
  </si>
  <si>
    <t>Fair value gain from Aion transaction</t>
  </si>
  <si>
    <t xml:space="preserve">Total special operating items </t>
  </si>
  <si>
    <t>General IR inquiries</t>
  </si>
  <si>
    <t>ir@akerbiomarine.com</t>
  </si>
  <si>
    <t>Web page: www.akerbiomarine.com</t>
  </si>
  <si>
    <t>Christopher Robin Vinter</t>
  </si>
  <si>
    <t>Cell: +47 911 60 820</t>
  </si>
  <si>
    <t>christopher.vinter@akerbiomarine.com</t>
  </si>
  <si>
    <t>Q4-23</t>
  </si>
  <si>
    <t>Q4 2023</t>
  </si>
  <si>
    <t>Year 2023</t>
  </si>
  <si>
    <t>1Q23</t>
  </si>
  <si>
    <t>2Q23</t>
  </si>
  <si>
    <t>3Q23</t>
  </si>
  <si>
    <t>4Q23</t>
  </si>
  <si>
    <t>1Q24</t>
  </si>
  <si>
    <t>Gross margin</t>
  </si>
  <si>
    <t xml:space="preserve">EBITDA reconcilliation </t>
  </si>
  <si>
    <t>Operating profit (loss)</t>
  </si>
  <si>
    <t>Adjusted EBITDA margin</t>
  </si>
  <si>
    <t>Revenues</t>
  </si>
  <si>
    <t>HHI</t>
  </si>
  <si>
    <t>CHP</t>
  </si>
  <si>
    <t>EB</t>
  </si>
  <si>
    <t>Other/Elim</t>
  </si>
  <si>
    <t>EBITDA adjusted</t>
  </si>
  <si>
    <t>Krill oil sales (Superba + PL+)</t>
  </si>
  <si>
    <t>Other HHI ingredients (Algae and QHP)</t>
  </si>
  <si>
    <t>Consumer Health Products revenue (Lang)</t>
  </si>
  <si>
    <t>Internal revenue</t>
  </si>
  <si>
    <t>Revenues (USDm)</t>
  </si>
  <si>
    <t>Krill oil inventory (end balance)</t>
  </si>
  <si>
    <t>Human Health Ingredient (HHI) segment financials</t>
  </si>
  <si>
    <t>Consumer Health Products (CHP) segment financials</t>
  </si>
  <si>
    <t>Emerging Business (EB) segment financials</t>
  </si>
  <si>
    <t>Other / Elimination segment financials</t>
  </si>
  <si>
    <t>The other/elim segment comprises the following: the corporate overhead costs not directly attributable to the different segments, elimination of internal transactions between segments as well as elimination of internal profit in stock. All overhead and corporate cost (finance, legal, ESG, HR, communication and IT compliance) is booked under “Other/elim” and financed through a management fee structure. The Consumer Health Products segment has all their corporate cost embedded in the segment figures as Lang is a fully autonomous entity.</t>
  </si>
  <si>
    <t>The Consumer Health Products segment includes Lang Pharma Nutrition, a producer and distributor of private labels within the vitamin and supplement categories, to the largest retailers in the US market. Sales from the Consumer Health Products segment to the Emerging businesses segment include krill oil sold to Epion. These sales are presented as ‘Internal sales’ above.</t>
  </si>
  <si>
    <t>The Human Health Ingredients segment includies Superba, PL+, Lysoveta, Algae and our Houston manufacturing plant. The segment sells B2B krill oil supplements to nutritional brands for humans around world. Sales from the Human Health Ingredients segment to the Consumer Health Products segment include krill oil sold to Lang. These sales are presented as ‘Internal sales’ above.</t>
  </si>
  <si>
    <t>Q1-24</t>
  </si>
  <si>
    <t xml:space="preserve">The Emerging Businesses segment includes Epion, Aker BioMarine’s consumer brand company that sells our own krill oil brand, Kori krill oil to the largest retailers in the US., Aion AS, a circular plastic company, and Understory Protein, a novel protein product developed for the B2B into the sports segment. </t>
  </si>
  <si>
    <t>Revenue breakdown on product/segments</t>
  </si>
  <si>
    <t>Krill oil revenue (Superba + PL+)</t>
  </si>
  <si>
    <t>Other HHI revenues (Algae and QHP)</t>
  </si>
  <si>
    <t>Emerging Business Revenue</t>
  </si>
  <si>
    <t>Below time series relates to old segment reporting and have been discountinued</t>
  </si>
  <si>
    <t>Cost of goods sold (inc. D&amp;A of production assets)</t>
  </si>
  <si>
    <t xml:space="preserve">                -   </t>
  </si>
  <si>
    <t>4Q22</t>
  </si>
  <si>
    <t>In Q1 2024, Aker BioMarine changed its reporting structure. 2023 segment figures are unaudited and represent reported figures adjusted to the new segment reporting</t>
  </si>
  <si>
    <t>2Q24</t>
  </si>
  <si>
    <t>Krill oil equivalent</t>
  </si>
  <si>
    <t>Group financials - segments</t>
  </si>
  <si>
    <t>Q2-24</t>
  </si>
  <si>
    <t>Net profit (loss) from continued operations</t>
  </si>
  <si>
    <t>Net profit (loss) from discontinued operations</t>
  </si>
  <si>
    <t>Note: The Feed Ingredients segment is from Q2 2024 classified as held for sale and discontinued</t>
  </si>
  <si>
    <t>Q3-24</t>
  </si>
  <si>
    <t>3Q24</t>
  </si>
  <si>
    <t>Gain sale of subsidiaries</t>
  </si>
  <si>
    <t>Cost allocated to discontinued operations</t>
  </si>
  <si>
    <t xml:space="preserve">                 -  </t>
  </si>
  <si>
    <t>Proceeds from sale of subsidiaries and other equity investments</t>
  </si>
  <si>
    <t>Net cash from (to) funding of assets classified as held for sale</t>
  </si>
  <si>
    <t xml:space="preserve">In Q1 2024, Aker BioMarine changed its reporting structure. 2023 segment figures are unaudited and represent reported figures adjusted to the new segment reporting. Figures are pro forma excluding Feed Ingredients, unaudited. </t>
  </si>
  <si>
    <t>VP Strategic Finance &amp; IR</t>
  </si>
  <si>
    <t>4Q24</t>
  </si>
  <si>
    <t>Q4-24</t>
  </si>
  <si>
    <t>Year 2024</t>
  </si>
  <si>
    <t>Derivative liability</t>
  </si>
  <si>
    <t>Basic - continued operations</t>
  </si>
  <si>
    <t>Diluted - continued operations</t>
  </si>
  <si>
    <t>Basic - discontinued operations</t>
  </si>
  <si>
    <t>Diluted - discontinued operations</t>
  </si>
  <si>
    <t>Q1-25</t>
  </si>
  <si>
    <t>Derivative asset</t>
  </si>
  <si>
    <t>Note: The Feed Ingredients segment was from Q2 2024 classified as held for sale and discontinued</t>
  </si>
  <si>
    <t xml:space="preserve">Note: The Feed Ingredients segment was from Q2 2024 classified as held for sale and discontinued. 2024 financials are represented pro forma excluding Feed Ingredients, unaudited </t>
  </si>
  <si>
    <t>1Q25</t>
  </si>
  <si>
    <t>2Q25</t>
  </si>
  <si>
    <t>Q2-25</t>
  </si>
  <si>
    <t>3Q25</t>
  </si>
  <si>
    <t>Q3-25</t>
  </si>
  <si>
    <t>Payment from sale of subsidiaries</t>
  </si>
  <si>
    <t>Krill oil production</t>
  </si>
  <si>
    <t>Other inventory changes</t>
  </si>
  <si>
    <t>Krill oil inventory (MT)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</si>
</sst>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 #,##0.00_ ;_ * \-#,##0.00_ ;_ * &quot;-&quot;??_ ;_ @_ "/>
    <numFmt numFmtId="164" formatCode="_-* #,##0_-;\-* #,##0_-;_-* &quot;-&quot;_-;_-@_-"/>
    <numFmt numFmtId="165" formatCode="_-* #,##0.00_-;\-* #,##0.00_-;_-* &quot;-&quot;??_-;_-@_-"/>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0_);_(* \(#,##0\);_(* &quot;-&quot;??_);_(@_)"/>
    <numFmt numFmtId="171" formatCode="_ * #,##0_ ;_ * \-#,##0_ ;_ * &quot;-&quot;??_ ;_ @_ "/>
    <numFmt numFmtId="173" formatCode="_(* #,##0.0_);_(* \(#,##0.0\);_(* &quot;-&quot;??_);_(@_)"/>
    <numFmt numFmtId="174" formatCode="_ * #,##0.0_ ;_ * \-#,##0.0_ ;_ * &quot;-&quot;??_ ;_ @_ "/>
    <numFmt numFmtId="175" formatCode="_(* #,##0.0_);_(* \(#,##0.0\);_(* &quot;-&quot;_);_(@_)"/>
    <numFmt numFmtId="176" formatCode="_ * #,##0.000_ ;_ * \-#,##0.000_ ;_ * &quot;-&quot;??_ ;_ @_ "/>
    <numFmt numFmtId="177" formatCode="_-* #,##0.0_-;\-* #,##0.0_-;_-* &quot;-&quot;?_-;_-@_-"/>
    <numFmt numFmtId="178" formatCode="#,##0.0"/>
    <numFmt numFmtId="179" formatCode="#,##0.000"/>
    <numFmt numFmtId="180" formatCode="&quot;$&quot;#,##0.0_);\(&quot;$&quot;#,##0.0\)"/>
    <numFmt numFmtId="181" formatCode="_(&quot;$&quot;* #,##0.0_);_(&quot;$&quot;* \(#,##0.0\);_(&quot;$&quot;* &quot;-&quot;_);_(@_)"/>
    <numFmt numFmtId="182" formatCode="0.00_)"/>
    <numFmt numFmtId="183" formatCode="000000"/>
    <numFmt numFmtId="184" formatCode="_(* #,##0.000_);_(* \(#,##0.000\);_(* &quot;-&quot;??_);_(@_)"/>
    <numFmt numFmtId="185" formatCode="_-&quot;IR£&quot;* #,##0_-;\-&quot;IR£&quot;* #,##0_-;_-&quot;IR£&quot;* &quot;-&quot;_-;_-@_-"/>
    <numFmt numFmtId="186" formatCode="_-&quot;IR£&quot;* #,##0.00_-;\-&quot;IR£&quot;* #,##0.00_-;_-&quot;IR£&quot;* &quot;-&quot;??_-;_-@_-"/>
    <numFmt numFmtId="187" formatCode="_ * #,##0.00_)_k_r_ ;_ * \(#,##0.00\)_k_r_ ;_ * &quot;-&quot;??_)_k_r_ ;_ @_ "/>
    <numFmt numFmtId="188" formatCode="_([$€-2]\ * #,##0.00_);_([$€-2]\ * \(#,##0.00\);_([$€-2]\ * &quot;-&quot;??_)"/>
    <numFmt numFmtId="189" formatCode="_(\ #,##0.0_%_);_(\ \(#,##0.0_%\);_(\ &quot; - &quot;_%_);_(@_)"/>
    <numFmt numFmtId="190" formatCode="_(\ #,##0.0%_);_(\ \(#,##0.0%\);_(\ &quot; - &quot;\%_);_(@_)"/>
    <numFmt numFmtId="191" formatCode="#,##0_);\(#,##0\);&quot; - &quot;_);@_)"/>
    <numFmt numFmtId="192" formatCode="\ #,##0.0_);\(#,##0.0\);&quot; - &quot;_);@_)"/>
    <numFmt numFmtId="193" formatCode="\ #,##0.00_);\(#,##0.00\);&quot; - &quot;_);@_)"/>
    <numFmt numFmtId="194" formatCode="\ #,##0.000_);\(#,##0.000\);&quot; - &quot;_);@_)"/>
    <numFmt numFmtId="195" formatCode="#,##0;\(#,##0\);&quot;-&quot;"/>
    <numFmt numFmtId="196" formatCode="d\ mmmm\ yyyy"/>
    <numFmt numFmtId="197" formatCode="#,##0;[Red]\(#,##0\);0"/>
    <numFmt numFmtId="198" formatCode="_-* #,##0_)_-;\-* \(#,##0\)_-;_-* &quot;-&quot;_)_-;_-@_-"/>
    <numFmt numFmtId="199" formatCode="0.00;[Red]0.00"/>
  </numFmts>
  <fonts count="7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b/>
      <sz val="12"/>
      <name val="Calibri"/>
      <family val="2"/>
      <scheme val="minor"/>
    </font>
    <font>
      <i/>
      <sz val="11"/>
      <name val="Calibri"/>
      <family val="2"/>
      <scheme val="minor"/>
    </font>
    <font>
      <b/>
      <u/>
      <sz val="11"/>
      <name val="Calibri"/>
      <family val="2"/>
      <scheme val="minor"/>
    </font>
    <font>
      <b/>
      <sz val="16"/>
      <name val="Calibri"/>
      <family val="2"/>
      <scheme val="minor"/>
    </font>
    <font>
      <b/>
      <sz val="11"/>
      <color rgb="FFFF0000"/>
      <name val="Calibri"/>
      <family val="2"/>
      <scheme val="minor"/>
    </font>
    <font>
      <sz val="8"/>
      <name val="Calibri"/>
      <family val="2"/>
      <scheme val="minor"/>
    </font>
    <font>
      <i/>
      <sz val="11"/>
      <color theme="1" tint="4.9989318521683403E-2"/>
      <name val="Calibri"/>
      <family val="2"/>
      <scheme val="minor"/>
    </font>
    <font>
      <sz val="11"/>
      <color theme="1" tint="4.9989318521683403E-2"/>
      <name val="Calibri"/>
      <family val="2"/>
      <scheme val="minor"/>
    </font>
    <font>
      <sz val="11"/>
      <name val="Calibri"/>
      <family val="2"/>
    </font>
    <font>
      <b/>
      <sz val="11"/>
      <color theme="1" tint="4.9989318521683403E-2"/>
      <name val="Calibri"/>
      <family val="2"/>
      <scheme val="minor"/>
    </font>
    <font>
      <u/>
      <sz val="11"/>
      <color theme="10"/>
      <name val="Calibri"/>
      <family val="2"/>
      <scheme val="minor"/>
    </font>
    <font>
      <sz val="12"/>
      <color theme="1"/>
      <name val="Calibri"/>
      <family val="2"/>
      <scheme val="minor"/>
    </font>
    <font>
      <sz val="16"/>
      <color theme="1"/>
      <name val="Calibri"/>
      <family val="2"/>
      <scheme val="minor"/>
    </font>
    <font>
      <u/>
      <sz val="16"/>
      <color theme="10"/>
      <name val="Calibri"/>
      <family val="2"/>
      <scheme val="minor"/>
    </font>
    <font>
      <i/>
      <sz val="11"/>
      <color theme="1"/>
      <name val="Calibri"/>
      <family val="2"/>
      <scheme val="minor"/>
    </font>
    <font>
      <b/>
      <i/>
      <sz val="11"/>
      <name val="Calibri"/>
      <family val="2"/>
      <scheme val="minor"/>
    </font>
    <font>
      <b/>
      <i/>
      <sz val="11"/>
      <color rgb="FFFF0000"/>
      <name val="Calibri"/>
      <family val="2"/>
      <scheme val="minor"/>
    </font>
    <font>
      <sz val="16"/>
      <name val="Calibri"/>
      <family val="2"/>
      <scheme val="minor"/>
    </font>
    <font>
      <u/>
      <sz val="16"/>
      <name val="Calibri"/>
      <family val="2"/>
      <scheme val="minor"/>
    </font>
    <font>
      <sz val="11"/>
      <color rgb="FFFF0000"/>
      <name val="Symbol"/>
      <family val="1"/>
      <charset val="2"/>
    </font>
    <font>
      <i/>
      <sz val="9"/>
      <color theme="1"/>
      <name val="Calibri"/>
      <family val="2"/>
      <scheme val="minor"/>
    </font>
    <font>
      <sz val="8"/>
      <name val="Arial"/>
      <family val="2"/>
    </font>
    <font>
      <b/>
      <sz val="10"/>
      <name val="Arial"/>
      <family val="2"/>
    </font>
    <font>
      <sz val="12"/>
      <name val="Arial"/>
      <family val="2"/>
    </font>
    <font>
      <b/>
      <sz val="16"/>
      <name val="Arial"/>
      <family val="2"/>
    </font>
    <font>
      <b/>
      <sz val="12"/>
      <name val="Arial"/>
      <family val="2"/>
    </font>
    <font>
      <b/>
      <sz val="14"/>
      <name val="Arial"/>
      <family val="2"/>
    </font>
    <font>
      <sz val="11"/>
      <color indexed="8"/>
      <name val="Calibri"/>
      <family val="2"/>
    </font>
    <font>
      <sz val="11"/>
      <color indexed="9"/>
      <name val="Calibri"/>
      <family val="2"/>
    </font>
    <font>
      <sz val="11"/>
      <name val="Times New Roman"/>
      <family val="1"/>
    </font>
    <font>
      <sz val="11"/>
      <color indexed="20"/>
      <name val="Calibri"/>
      <family val="2"/>
    </font>
    <font>
      <b/>
      <sz val="11"/>
      <color indexed="10"/>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MS Sans Serif"/>
      <family val="2"/>
    </font>
    <font>
      <sz val="11"/>
      <color indexed="62"/>
      <name val="Calibri"/>
      <family val="2"/>
    </font>
    <font>
      <sz val="11"/>
      <color indexed="10"/>
      <name val="Calibri"/>
      <family val="2"/>
    </font>
    <font>
      <sz val="11"/>
      <color indexed="19"/>
      <name val="Calibri"/>
      <family val="2"/>
    </font>
    <font>
      <b/>
      <i/>
      <sz val="16"/>
      <name val="Helv"/>
      <family val="2"/>
    </font>
    <font>
      <b/>
      <sz val="11"/>
      <color indexed="63"/>
      <name val="Calibri"/>
      <family val="2"/>
    </font>
    <font>
      <b/>
      <sz val="18"/>
      <color indexed="62"/>
      <name val="Cambria"/>
      <family val="2"/>
    </font>
    <font>
      <b/>
      <sz val="11"/>
      <color indexed="8"/>
      <name val="Calibri"/>
      <family val="2"/>
    </font>
    <font>
      <b/>
      <sz val="11"/>
      <color indexed="52"/>
      <name val="Calibri"/>
      <family val="2"/>
    </font>
    <font>
      <sz val="10"/>
      <name val="Arial Narrow"/>
      <family val="2"/>
    </font>
    <font>
      <i/>
      <sz val="10"/>
      <name val="Arial Narrow"/>
      <family val="2"/>
    </font>
    <font>
      <b/>
      <sz val="10"/>
      <color indexed="32"/>
      <name val="Arial Narrow"/>
      <family val="2"/>
    </font>
    <font>
      <i/>
      <sz val="10"/>
      <color indexed="32"/>
      <name val="Arial Narrow"/>
      <family val="2"/>
    </font>
    <font>
      <sz val="14"/>
      <name val="Arial"/>
      <family val="2"/>
    </font>
    <font>
      <b/>
      <sz val="12"/>
      <color indexed="55"/>
      <name val="Arial"/>
      <family val="2"/>
    </font>
    <font>
      <b/>
      <sz val="11"/>
      <name val="Times New Roman"/>
      <family val="1"/>
    </font>
    <font>
      <b/>
      <sz val="10"/>
      <name val="Times New Roman"/>
      <family val="1"/>
    </font>
    <font>
      <b/>
      <i/>
      <sz val="9.5"/>
      <name val="Times New Roman"/>
      <family val="1"/>
    </font>
    <font>
      <sz val="10"/>
      <color indexed="32"/>
      <name val="Arial Narrow"/>
      <family val="2"/>
    </font>
    <font>
      <b/>
      <sz val="14"/>
      <color indexed="32"/>
      <name val="Arial"/>
      <family val="2"/>
    </font>
    <font>
      <sz val="8"/>
      <color indexed="32"/>
      <name val="Arial Narrow"/>
      <family val="2"/>
    </font>
    <font>
      <b/>
      <sz val="10"/>
      <name val="Arial Narrow"/>
      <family val="2"/>
    </font>
    <font>
      <b/>
      <i/>
      <sz val="10"/>
      <name val="Arial Narrow"/>
      <family val="2"/>
    </font>
    <font>
      <sz val="11"/>
      <color indexed="52"/>
      <name val="Calibri"/>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sz val="11"/>
      <color theme="1"/>
      <name val="Calibri"/>
      <family val="2"/>
    </font>
    <font>
      <b/>
      <sz val="18"/>
      <color indexed="56"/>
      <name val="Cambria"/>
      <family val="2"/>
    </font>
    <font>
      <sz val="11"/>
      <name val="Arial"/>
      <family val="2"/>
    </font>
    <font>
      <sz val="12"/>
      <name val="Times New Roman"/>
      <family val="1"/>
    </font>
    <font>
      <i/>
      <sz val="11"/>
      <color theme="1" tint="0.499984740745262"/>
      <name val="Calibri"/>
      <family val="2"/>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27"/>
        <bgColor indexed="64"/>
      </patternFill>
    </fill>
    <fill>
      <patternFill patternType="solid">
        <fgColor indexed="43"/>
        <bgColor indexed="64"/>
      </patternFill>
    </fill>
    <fill>
      <patternFill patternType="solid">
        <fgColor indexed="45"/>
        <bgColor indexed="64"/>
      </patternFill>
    </fill>
    <fill>
      <patternFill patternType="solid">
        <fgColor indexed="53"/>
        <bgColor indexed="64"/>
      </patternFill>
    </fill>
    <fill>
      <patternFill patternType="solid">
        <fgColor indexed="51"/>
        <bgColor indexed="64"/>
      </patternFill>
    </fill>
    <fill>
      <patternFill patternType="solid">
        <fgColor indexed="56"/>
        <bgColor indexed="64"/>
      </patternFill>
    </fill>
    <fill>
      <patternFill patternType="solid">
        <fgColor indexed="54"/>
        <bgColor indexed="64"/>
      </patternFill>
    </fill>
    <fill>
      <patternFill patternType="solid">
        <fgColor indexed="49"/>
        <bgColor indexed="64"/>
      </patternFill>
    </fill>
    <fill>
      <patternFill patternType="solid">
        <fgColor indexed="10"/>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40"/>
        <bgColor indexed="64"/>
      </patternFill>
    </fill>
    <fill>
      <patternFill patternType="solid">
        <fgColor indexed="41"/>
        <bgColor indexed="64"/>
      </patternFill>
    </fill>
    <fill>
      <patternFill patternType="solid">
        <fgColor indexed="62"/>
        <bgColor indexed="64"/>
      </patternFill>
    </fill>
    <fill>
      <patternFill patternType="solid">
        <fgColor indexed="57"/>
        <bgColor indexed="64"/>
      </patternFill>
    </fill>
    <fill>
      <patternFill patternType="solid">
        <fgColor theme="2"/>
        <bgColor indexed="64"/>
      </patternFill>
    </fill>
  </fills>
  <borders count="27">
    <border>
      <left/>
      <right/>
      <top/>
      <bottom/>
      <diagonal/>
    </border>
    <border>
      <left/>
      <right/>
      <top/>
      <bottom style="thin">
        <color theme="0" tint="-0.499984740745262"/>
      </bottom>
      <diagonal/>
    </border>
    <border>
      <left/>
      <right/>
      <top style="thin">
        <color indexed="64"/>
      </top>
      <bottom style="thin">
        <color indexed="64"/>
      </bottom>
      <diagonal/>
    </border>
    <border>
      <left/>
      <right/>
      <top style="thin">
        <color theme="0" tint="-0.499984740745262"/>
      </top>
      <bottom/>
      <diagonal/>
    </border>
    <border>
      <left/>
      <right/>
      <top style="thin">
        <color theme="0" tint="-0.499984740745262"/>
      </top>
      <bottom style="thin">
        <color theme="0" tint="-0.499984740745262"/>
      </bottom>
      <diagonal/>
    </border>
    <border>
      <left/>
      <right/>
      <top/>
      <bottom style="thin">
        <color indexed="64"/>
      </bottom>
      <diagonal/>
    </border>
    <border>
      <left/>
      <right/>
      <top style="thin">
        <color theme="0" tint="-0.3499862666707357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auto="1"/>
      </left>
      <right style="thin">
        <color auto="1"/>
      </right>
      <top style="thin">
        <color auto="1"/>
      </top>
      <bottom style="thin">
        <color auto="1"/>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32"/>
      </top>
      <bottom style="thin">
        <color indexed="3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thin">
        <color auto="1"/>
      </top>
      <bottom/>
      <diagonal/>
    </border>
    <border>
      <left/>
      <right/>
      <top style="thin">
        <color indexed="64"/>
      </top>
      <bottom style="thin">
        <color indexed="64"/>
      </bottom>
      <diagonal/>
    </border>
  </borders>
  <cellStyleXfs count="5387">
    <xf numFmtId="0" fontId="0" fillId="0" borderId="0"/>
    <xf numFmtId="43" fontId="4"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43" fontId="1" fillId="0" borderId="0" applyFont="0" applyFill="0" applyBorder="0" applyAlignment="0" applyProtection="0"/>
    <xf numFmtId="0" fontId="4" fillId="0" borderId="0"/>
    <xf numFmtId="0" fontId="4" fillId="0" borderId="0"/>
    <xf numFmtId="0" fontId="4" fillId="0" borderId="0"/>
    <xf numFmtId="0" fontId="4" fillId="0" borderId="0"/>
    <xf numFmtId="0" fontId="1" fillId="0" borderId="0"/>
    <xf numFmtId="0" fontId="4" fillId="0" borderId="0"/>
    <xf numFmtId="9" fontId="4" fillId="0" borderId="0" applyFont="0" applyFill="0" applyBorder="0" applyAlignment="0" applyProtection="0"/>
    <xf numFmtId="0" fontId="4" fillId="0" borderId="0"/>
    <xf numFmtId="165" fontId="1" fillId="0" borderId="0" applyFont="0" applyFill="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165" fontId="4" fillId="0" borderId="0" applyFont="0" applyFill="0" applyBorder="0" applyAlignment="0" applyProtection="0"/>
    <xf numFmtId="0" fontId="4" fillId="0" borderId="0"/>
    <xf numFmtId="165" fontId="1" fillId="0" borderId="0" applyFont="0" applyFill="0" applyBorder="0" applyAlignment="0" applyProtection="0"/>
    <xf numFmtId="43"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4" fillId="0" borderId="0" applyNumberFormat="0" applyFill="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0" borderId="0" applyNumberFormat="0" applyBorder="0" applyAlignment="0" applyProtection="0"/>
    <xf numFmtId="0" fontId="35" fillId="8" borderId="0" applyNumberFormat="0" applyBorder="0" applyAlignment="0" applyProtection="0"/>
    <xf numFmtId="0" fontId="35" fillId="5" borderId="0" applyNumberFormat="0" applyBorder="0" applyAlignment="0" applyProtection="0"/>
    <xf numFmtId="0" fontId="35" fillId="13"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3" fontId="36" fillId="0" borderId="0"/>
    <xf numFmtId="0" fontId="37" fillId="17" borderId="0" applyNumberFormat="0" applyBorder="0" applyAlignment="0" applyProtection="0"/>
    <xf numFmtId="178" fontId="4" fillId="0" borderId="0" applyFill="0" applyBorder="0" applyAlignment="0"/>
    <xf numFmtId="179" fontId="4" fillId="0" borderId="0" applyFill="0" applyBorder="0" applyAlignment="0"/>
    <xf numFmtId="180" fontId="4" fillId="0" borderId="0" applyFill="0" applyBorder="0" applyAlignment="0"/>
    <xf numFmtId="0" fontId="30" fillId="0" borderId="0" applyFill="0" applyBorder="0" applyAlignment="0"/>
    <xf numFmtId="0" fontId="30" fillId="0" borderId="0" applyFill="0" applyBorder="0" applyAlignment="0"/>
    <xf numFmtId="0" fontId="30" fillId="0" borderId="0" applyFill="0" applyBorder="0" applyAlignment="0"/>
    <xf numFmtId="181" fontId="4" fillId="0" borderId="0" applyFill="0" applyBorder="0" applyAlignment="0"/>
    <xf numFmtId="178" fontId="4" fillId="0" borderId="0" applyFill="0" applyBorder="0" applyAlignment="0"/>
    <xf numFmtId="173" fontId="4" fillId="0" borderId="0" applyFill="0" applyBorder="0" applyAlignment="0"/>
    <xf numFmtId="179" fontId="4" fillId="0" borderId="0" applyFill="0" applyBorder="0" applyAlignment="0"/>
    <xf numFmtId="0" fontId="38" fillId="18" borderId="7" applyNumberFormat="0" applyAlignment="0" applyProtection="0"/>
    <xf numFmtId="0" fontId="39" fillId="19" borderId="8" applyNumberFormat="0" applyAlignment="0" applyProtection="0"/>
    <xf numFmtId="178"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79" fontId="4" fillId="0" borderId="0" applyFont="0" applyFill="0" applyBorder="0" applyAlignment="0" applyProtection="0"/>
    <xf numFmtId="14" fontId="40" fillId="0" borderId="0" applyFill="0" applyBorder="0" applyAlignment="0"/>
    <xf numFmtId="164" fontId="4" fillId="0" borderId="0" applyFont="0" applyFill="0" applyBorder="0" applyAlignment="0" applyProtection="0"/>
    <xf numFmtId="165" fontId="4" fillId="0" borderId="0" applyFont="0" applyFill="0" applyBorder="0" applyAlignment="0" applyProtection="0"/>
    <xf numFmtId="178" fontId="4" fillId="0" borderId="0" applyFill="0" applyBorder="0" applyAlignment="0"/>
    <xf numFmtId="179" fontId="4" fillId="0" borderId="0" applyFill="0" applyBorder="0" applyAlignment="0"/>
    <xf numFmtId="178" fontId="4" fillId="0" borderId="0" applyFill="0" applyBorder="0" applyAlignment="0"/>
    <xf numFmtId="173" fontId="4" fillId="0" borderId="0" applyFill="0" applyBorder="0" applyAlignment="0"/>
    <xf numFmtId="179" fontId="4" fillId="0" borderId="0" applyFill="0" applyBorder="0" applyAlignment="0"/>
    <xf numFmtId="0" fontId="41" fillId="0" borderId="0" applyNumberFormat="0" applyFill="0" applyBorder="0" applyAlignment="0" applyProtection="0"/>
    <xf numFmtId="0" fontId="42" fillId="8" borderId="0" applyNumberFormat="0" applyBorder="0" applyAlignment="0" applyProtection="0"/>
    <xf numFmtId="0" fontId="28" fillId="20" borderId="0" applyNumberFormat="0" applyBorder="0" applyAlignment="0" applyProtection="0"/>
    <xf numFmtId="0" fontId="32" fillId="0" borderId="9" applyNumberFormat="0" applyProtection="0"/>
    <xf numFmtId="0" fontId="32" fillId="0" borderId="9" applyNumberFormat="0" applyProtection="0"/>
    <xf numFmtId="0" fontId="32" fillId="0" borderId="9" applyNumberForma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28" fillId="6" borderId="13" applyNumberFormat="0" applyBorder="0" applyAlignment="0" applyProtection="0"/>
    <xf numFmtId="0" fontId="47" fillId="9" borderId="7" applyNumberFormat="0" applyAlignment="0" applyProtection="0"/>
    <xf numFmtId="178" fontId="4" fillId="0" borderId="0" applyFill="0" applyBorder="0" applyAlignment="0"/>
    <xf numFmtId="179" fontId="4" fillId="0" borderId="0" applyFill="0" applyBorder="0" applyAlignment="0"/>
    <xf numFmtId="178" fontId="4" fillId="0" borderId="0" applyFill="0" applyBorder="0" applyAlignment="0"/>
    <xf numFmtId="173" fontId="4" fillId="0" borderId="0" applyFill="0" applyBorder="0" applyAlignment="0"/>
    <xf numFmtId="179" fontId="4" fillId="0" borderId="0" applyFill="0" applyBorder="0" applyAlignment="0"/>
    <xf numFmtId="0" fontId="48" fillId="0" borderId="14" applyNumberFormat="0" applyFill="0" applyAlignment="0" applyProtection="0"/>
    <xf numFmtId="0" fontId="49" fillId="9" borderId="0" applyNumberFormat="0" applyBorder="0" applyAlignment="0" applyProtection="0"/>
    <xf numFmtId="182" fontId="5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 fillId="0" borderId="0"/>
    <xf numFmtId="0" fontId="4" fillId="0" borderId="0"/>
    <xf numFmtId="0" fontId="4" fillId="0" borderId="0"/>
    <xf numFmtId="0" fontId="4" fillId="0" borderId="0"/>
    <xf numFmtId="0" fontId="4" fillId="6" borderId="15" applyNumberFormat="0" applyFont="0" applyAlignment="0" applyProtection="0"/>
    <xf numFmtId="0" fontId="51" fillId="18" borderId="16" applyNumberFormat="0" applyAlignment="0" applyProtection="0"/>
    <xf numFmtId="181" fontId="4" fillId="0" borderId="0" applyFont="0" applyFill="0" applyBorder="0" applyAlignment="0" applyProtection="0"/>
    <xf numFmtId="183"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178" fontId="4" fillId="0" borderId="0" applyFill="0" applyBorder="0" applyAlignment="0"/>
    <xf numFmtId="179" fontId="4" fillId="0" borderId="0" applyFill="0" applyBorder="0" applyAlignment="0"/>
    <xf numFmtId="178" fontId="4" fillId="0" borderId="0" applyFill="0" applyBorder="0" applyAlignment="0"/>
    <xf numFmtId="173" fontId="4" fillId="0" borderId="0" applyFill="0" applyBorder="0" applyAlignment="0"/>
    <xf numFmtId="179" fontId="4" fillId="0" borderId="0" applyFill="0" applyBorder="0" applyAlignment="0"/>
    <xf numFmtId="0" fontId="30" fillId="0" borderId="0"/>
    <xf numFmtId="0" fontId="4" fillId="0" borderId="0" applyNumberFormat="0" applyFill="0" applyBorder="0" applyAlignment="0" applyProtection="0"/>
    <xf numFmtId="49" fontId="40" fillId="0" borderId="0" applyFill="0" applyBorder="0" applyAlignment="0"/>
    <xf numFmtId="170" fontId="4" fillId="0" borderId="0" applyFill="0" applyBorder="0" applyAlignment="0"/>
    <xf numFmtId="184" fontId="4" fillId="0" borderId="0" applyFill="0" applyBorder="0" applyAlignment="0"/>
    <xf numFmtId="0" fontId="52" fillId="0" borderId="0" applyNumberFormat="0" applyFill="0" applyBorder="0" applyAlignment="0" applyProtection="0"/>
    <xf numFmtId="0" fontId="53" fillId="0" borderId="17" applyNumberFormat="0" applyFill="0" applyAlignment="0" applyProtection="0"/>
    <xf numFmtId="16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0" fontId="48" fillId="0" borderId="0" applyNumberForma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4" fillId="0" borderId="0"/>
    <xf numFmtId="0" fontId="34" fillId="21" borderId="0" applyNumberFormat="0" applyBorder="0" applyAlignment="0" applyProtection="0"/>
    <xf numFmtId="0" fontId="34" fillId="10" borderId="0" applyNumberFormat="0" applyBorder="0" applyAlignment="0" applyProtection="0"/>
    <xf numFmtId="0" fontId="34" fillId="22" borderId="0" applyNumberFormat="0" applyBorder="0" applyAlignment="0" applyProtection="0"/>
    <xf numFmtId="0" fontId="34" fillId="17" borderId="0" applyNumberFormat="0" applyBorder="0" applyAlignment="0" applyProtection="0"/>
    <xf numFmtId="0" fontId="34" fillId="8" borderId="0" applyNumberFormat="0" applyBorder="0" applyAlignment="0" applyProtection="0"/>
    <xf numFmtId="0" fontId="34" fillId="7"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4" borderId="0" applyNumberFormat="0" applyBorder="0" applyAlignment="0" applyProtection="0"/>
    <xf numFmtId="0" fontId="34" fillId="12" borderId="0" applyNumberFormat="0" applyBorder="0" applyAlignment="0" applyProtection="0"/>
    <xf numFmtId="0" fontId="35" fillId="24" borderId="0" applyNumberFormat="0" applyBorder="0" applyAlignment="0" applyProtection="0"/>
    <xf numFmtId="0" fontId="35" fillId="5" borderId="0" applyNumberFormat="0" applyBorder="0" applyAlignment="0" applyProtection="0"/>
    <xf numFmtId="0" fontId="35" fillId="23" borderId="0" applyNumberFormat="0" applyBorder="0" applyAlignment="0" applyProtection="0"/>
    <xf numFmtId="0" fontId="35" fillId="25" borderId="0" applyNumberFormat="0" applyBorder="0" applyAlignment="0" applyProtection="0"/>
    <xf numFmtId="0" fontId="35" fillId="15" borderId="0" applyNumberFormat="0" applyBorder="0" applyAlignment="0" applyProtection="0"/>
    <xf numFmtId="0" fontId="35" fillId="26" borderId="0" applyNumberFormat="0" applyBorder="0" applyAlignment="0" applyProtection="0"/>
    <xf numFmtId="0" fontId="54" fillId="20" borderId="7" applyNumberFormat="0" applyAlignment="0" applyProtection="0"/>
    <xf numFmtId="187" fontId="4" fillId="0" borderId="0" applyFont="0" applyFill="0" applyBorder="0" applyAlignment="0" applyProtection="0"/>
    <xf numFmtId="0" fontId="37" fillId="10" borderId="0" applyNumberFormat="0" applyBorder="0" applyAlignment="0" applyProtection="0"/>
    <xf numFmtId="188" fontId="4" fillId="0" borderId="0" applyFont="0" applyFill="0" applyBorder="0" applyAlignment="0" applyProtection="0"/>
    <xf numFmtId="0" fontId="55" fillId="0" borderId="0" applyNumberFormat="0" applyFill="0" applyBorder="0" applyProtection="0">
      <alignment horizontal="center" vertical="top"/>
    </xf>
    <xf numFmtId="189" fontId="56" fillId="0" borderId="0" applyBorder="0">
      <alignment horizontal="right" vertical="top"/>
    </xf>
    <xf numFmtId="190" fontId="55" fillId="0" borderId="0" applyBorder="0">
      <alignment horizontal="right" vertical="top"/>
    </xf>
    <xf numFmtId="190" fontId="56" fillId="0" borderId="0" applyBorder="0">
      <alignment horizontal="right" vertical="top"/>
    </xf>
    <xf numFmtId="191" fontId="55" fillId="0" borderId="0" applyFill="0" applyBorder="0">
      <alignment horizontal="right" vertical="top"/>
    </xf>
    <xf numFmtId="192" fontId="55" fillId="0" borderId="0" applyFill="0" applyBorder="0">
      <alignment horizontal="right" vertical="top"/>
    </xf>
    <xf numFmtId="193" fontId="55" fillId="0" borderId="0" applyFill="0" applyBorder="0">
      <alignment horizontal="right" vertical="top"/>
    </xf>
    <xf numFmtId="194" fontId="55" fillId="0" borderId="0" applyFill="0" applyBorder="0">
      <alignment horizontal="right" vertical="top"/>
    </xf>
    <xf numFmtId="0" fontId="57" fillId="0" borderId="0">
      <alignment horizontal="left"/>
    </xf>
    <xf numFmtId="0" fontId="57" fillId="0" borderId="18">
      <alignment horizontal="right" wrapText="1"/>
    </xf>
    <xf numFmtId="195" fontId="58" fillId="0" borderId="18">
      <alignment horizontal="left"/>
    </xf>
    <xf numFmtId="0" fontId="59" fillId="0" borderId="0">
      <alignment vertical="center"/>
    </xf>
    <xf numFmtId="196" fontId="59" fillId="0" borderId="0">
      <alignment horizontal="left" vertical="center"/>
    </xf>
    <xf numFmtId="197" fontId="60" fillId="0" borderId="0">
      <alignment vertical="center"/>
    </xf>
    <xf numFmtId="0" fontId="33" fillId="0" borderId="0">
      <alignment vertical="center"/>
    </xf>
    <xf numFmtId="195" fontId="58" fillId="0" borderId="18">
      <alignment horizontal="left"/>
    </xf>
    <xf numFmtId="195" fontId="61" fillId="0" borderId="0" applyFill="0" applyBorder="0">
      <alignment vertical="top"/>
    </xf>
    <xf numFmtId="195" fontId="62" fillId="0" borderId="0" applyFill="0" applyBorder="0" applyProtection="0">
      <alignment vertical="top"/>
    </xf>
    <xf numFmtId="195" fontId="63" fillId="0" borderId="0">
      <alignment vertical="top"/>
    </xf>
    <xf numFmtId="195" fontId="55" fillId="0" borderId="0">
      <alignment horizontal="center"/>
    </xf>
    <xf numFmtId="195" fontId="64" fillId="0" borderId="18">
      <alignment horizontal="center"/>
    </xf>
    <xf numFmtId="164" fontId="55" fillId="0" borderId="18" applyFill="0" applyBorder="0" applyProtection="0">
      <alignment horizontal="right" vertical="top"/>
    </xf>
    <xf numFmtId="196" fontId="30" fillId="0" borderId="0">
      <alignment horizontal="left" vertical="center"/>
    </xf>
    <xf numFmtId="195" fontId="30" fillId="0" borderId="0"/>
    <xf numFmtId="195" fontId="31" fillId="0" borderId="0"/>
    <xf numFmtId="195" fontId="65" fillId="0" borderId="0"/>
    <xf numFmtId="195" fontId="4" fillId="0" borderId="0"/>
    <xf numFmtId="195" fontId="66" fillId="0" borderId="0">
      <alignment horizontal="left" vertical="top"/>
    </xf>
    <xf numFmtId="198" fontId="28" fillId="0" borderId="0"/>
    <xf numFmtId="0" fontId="55" fillId="0" borderId="0" applyFill="0" applyBorder="0">
      <alignment horizontal="left" vertical="top" wrapText="1"/>
    </xf>
    <xf numFmtId="0" fontId="67" fillId="0" borderId="0">
      <alignment horizontal="left" vertical="top" wrapText="1"/>
    </xf>
    <xf numFmtId="0" fontId="68" fillId="0" borderId="0">
      <alignment horizontal="left" vertical="top" wrapText="1"/>
    </xf>
    <xf numFmtId="0" fontId="56" fillId="0" borderId="0">
      <alignment horizontal="left" vertical="top" wrapText="1"/>
    </xf>
    <xf numFmtId="0" fontId="41" fillId="0" borderId="0" applyNumberFormat="0" applyFill="0" applyBorder="0" applyAlignment="0" applyProtection="0"/>
    <xf numFmtId="0" fontId="42" fillId="22" borderId="0" applyNumberFormat="0" applyBorder="0" applyAlignment="0" applyProtection="0"/>
    <xf numFmtId="0" fontId="47" fillId="7" borderId="7" applyNumberFormat="0" applyAlignment="0" applyProtection="0"/>
    <xf numFmtId="0" fontId="69" fillId="0" borderId="19" applyNumberFormat="0" applyFill="0" applyAlignment="0" applyProtection="0"/>
    <xf numFmtId="0" fontId="39" fillId="19" borderId="8" applyNumberFormat="0" applyAlignment="0" applyProtection="0"/>
    <xf numFmtId="0" fontId="4" fillId="6" borderId="15" applyNumberFormat="0" applyFont="0" applyAlignment="0" applyProtection="0"/>
    <xf numFmtId="0" fontId="70" fillId="9" borderId="0" applyNumberFormat="0" applyBorder="0" applyAlignment="0" applyProtection="0"/>
    <xf numFmtId="0" fontId="71" fillId="0" borderId="20" applyNumberFormat="0" applyFill="0" applyAlignment="0" applyProtection="0"/>
    <xf numFmtId="0" fontId="72" fillId="0" borderId="21" applyNumberFormat="0" applyFill="0" applyAlignment="0" applyProtection="0"/>
    <xf numFmtId="0" fontId="73" fillId="0" borderId="22" applyNumberFormat="0" applyFill="0" applyAlignment="0" applyProtection="0"/>
    <xf numFmtId="0" fontId="73" fillId="0" borderId="0" applyNumberFormat="0" applyFill="0" applyBorder="0" applyAlignment="0" applyProtection="0"/>
    <xf numFmtId="9" fontId="74" fillId="0" borderId="0" applyFont="0" applyFill="0" applyBorder="0" applyAlignment="0" applyProtection="0"/>
    <xf numFmtId="9" fontId="55" fillId="0" borderId="0" applyFont="0" applyFill="0" applyBorder="0" applyAlignment="0" applyProtection="0"/>
    <xf numFmtId="0" fontId="29" fillId="27" borderId="23" applyNumberFormat="0" applyProtection="0">
      <alignment horizontal="left" vertical="center" indent="1"/>
    </xf>
    <xf numFmtId="199" fontId="40" fillId="28" borderId="23" applyProtection="0">
      <alignment horizontal="right" vertical="center"/>
    </xf>
    <xf numFmtId="0" fontId="75" fillId="0" borderId="0" applyNumberFormat="0" applyFill="0" applyBorder="0" applyAlignment="0" applyProtection="0"/>
    <xf numFmtId="0" fontId="53" fillId="0" borderId="24" applyNumberFormat="0" applyFill="0" applyAlignment="0" applyProtection="0"/>
    <xf numFmtId="0" fontId="51" fillId="20" borderId="16" applyNumberFormat="0" applyAlignment="0" applyProtection="0"/>
    <xf numFmtId="0" fontId="35" fillId="29" borderId="0" applyNumberFormat="0" applyBorder="0" applyAlignment="0" applyProtection="0"/>
    <xf numFmtId="0" fontId="35" fillId="16" borderId="0" applyNumberFormat="0" applyBorder="0" applyAlignment="0" applyProtection="0"/>
    <xf numFmtId="0" fontId="35" fillId="30" borderId="0" applyNumberFormat="0" applyBorder="0" applyAlignment="0" applyProtection="0"/>
    <xf numFmtId="0" fontId="35" fillId="25" borderId="0" applyNumberFormat="0" applyBorder="0" applyAlignment="0" applyProtection="0"/>
    <xf numFmtId="0" fontId="35" fillId="15" borderId="0" applyNumberFormat="0" applyBorder="0" applyAlignment="0" applyProtection="0"/>
    <xf numFmtId="0" fontId="35" fillId="11" borderId="0" applyNumberFormat="0" applyBorder="0" applyAlignment="0" applyProtection="0"/>
    <xf numFmtId="0" fontId="48" fillId="0" borderId="0" applyNumberFormat="0" applyFill="0" applyBorder="0" applyAlignment="0" applyProtection="0"/>
    <xf numFmtId="43" fontId="4" fillId="0" borderId="0" applyFont="0" applyFill="0" applyBorder="0" applyAlignment="0" applyProtection="0"/>
    <xf numFmtId="0" fontId="4" fillId="0" borderId="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49" fontId="76" fillId="0" borderId="0">
      <alignment horizontal="justify" wrapText="1" readingOrder="1"/>
      <protection locked="0"/>
    </xf>
    <xf numFmtId="43" fontId="76" fillId="0" borderId="0" applyFont="0" applyFill="0" applyBorder="0" applyAlignment="0" applyProtection="0"/>
    <xf numFmtId="9" fontId="4" fillId="0" borderId="0" applyFont="0" applyFill="0" applyBorder="0" applyAlignment="0" applyProtection="0"/>
    <xf numFmtId="168" fontId="4" fillId="0" borderId="0" applyFont="0" applyFill="0" applyBorder="0" applyAlignment="0" applyProtection="0"/>
    <xf numFmtId="0" fontId="77" fillId="0" borderId="0"/>
    <xf numFmtId="43" fontId="77" fillId="0" borderId="0" applyFont="0" applyFill="0" applyBorder="0" applyAlignment="0" applyProtection="0"/>
    <xf numFmtId="9" fontId="77"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43" fontId="1" fillId="0" borderId="0" applyFont="0" applyFill="0" applyBorder="0" applyAlignment="0" applyProtection="0"/>
    <xf numFmtId="9" fontId="4"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0" fontId="54" fillId="20" borderId="7" applyNumberFormat="0" applyAlignment="0" applyProtection="0"/>
    <xf numFmtId="0" fontId="38" fillId="18" borderId="7" applyNumberFormat="0" applyAlignment="0" applyProtection="0"/>
    <xf numFmtId="0" fontId="53" fillId="0" borderId="24" applyNumberFormat="0" applyFill="0" applyAlignment="0" applyProtection="0"/>
    <xf numFmtId="195" fontId="64" fillId="0" borderId="18">
      <alignment horizontal="center"/>
    </xf>
    <xf numFmtId="43" fontId="4" fillId="0" borderId="0" applyFont="0" applyFill="0" applyBorder="0" applyAlignment="0" applyProtection="0"/>
    <xf numFmtId="0" fontId="47" fillId="7" borderId="7" applyNumberFormat="0" applyAlignment="0" applyProtection="0"/>
    <xf numFmtId="0" fontId="47" fillId="9" borderId="7" applyNumberFormat="0" applyAlignment="0" applyProtection="0"/>
    <xf numFmtId="9" fontId="1" fillId="0" borderId="0" applyFont="0" applyFill="0" applyBorder="0" applyAlignment="0" applyProtection="0"/>
    <xf numFmtId="0" fontId="57" fillId="0" borderId="18">
      <alignment horizontal="right" wrapText="1"/>
    </xf>
    <xf numFmtId="43" fontId="4" fillId="0" borderId="0" applyFont="0" applyFill="0" applyBorder="0" applyAlignment="0" applyProtection="0"/>
    <xf numFmtId="0" fontId="47" fillId="9" borderId="7" applyNumberFormat="0" applyAlignment="0" applyProtection="0"/>
    <xf numFmtId="0" fontId="4" fillId="6" borderId="15" applyNumberFormat="0" applyFont="0" applyAlignment="0" applyProtection="0"/>
    <xf numFmtId="0" fontId="4" fillId="6" borderId="15" applyNumberFormat="0" applyFont="0" applyAlignment="0" applyProtection="0"/>
    <xf numFmtId="0" fontId="53" fillId="0" borderId="24" applyNumberFormat="0" applyFill="0" applyAlignment="0" applyProtection="0"/>
    <xf numFmtId="0" fontId="4" fillId="6" borderId="15" applyNumberFormat="0" applyFont="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43" fontId="4" fillId="0" borderId="0" applyFont="0" applyFill="0" applyBorder="0" applyAlignment="0" applyProtection="0"/>
    <xf numFmtId="199"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9"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9"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165" fontId="4" fillId="0" borderId="0" applyFont="0" applyFill="0" applyBorder="0" applyAlignment="0" applyProtection="0"/>
    <xf numFmtId="9" fontId="1" fillId="0" borderId="0" applyFont="0" applyFill="0" applyBorder="0" applyAlignment="0" applyProtection="0"/>
    <xf numFmtId="0" fontId="54" fillId="20" borderId="7" applyNumberFormat="0" applyAlignment="0" applyProtection="0"/>
    <xf numFmtId="9" fontId="1" fillId="0" borderId="0" applyFont="0" applyFill="0" applyBorder="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43" fontId="4" fillId="0" borderId="0" applyFont="0" applyFill="0" applyBorder="0" applyAlignment="0" applyProtection="0"/>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9" fontId="40" fillId="28" borderId="23" applyProtection="0">
      <alignment horizontal="right" vertical="center"/>
    </xf>
    <xf numFmtId="0" fontId="4" fillId="6" borderId="15" applyNumberFormat="0" applyFont="0" applyAlignment="0" applyProtection="0"/>
    <xf numFmtId="199" fontId="40" fillId="28" borderId="23" applyProtection="0">
      <alignment horizontal="right" vertical="center"/>
    </xf>
    <xf numFmtId="0" fontId="47" fillId="7" borderId="7" applyNumberFormat="0" applyAlignment="0" applyProtection="0"/>
    <xf numFmtId="199"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5"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43" fontId="4" fillId="0" borderId="0" applyFont="0" applyFill="0" applyBorder="0" applyAlignment="0" applyProtection="0"/>
    <xf numFmtId="0" fontId="29" fillId="27" borderId="23" applyNumberFormat="0" applyProtection="0">
      <alignment horizontal="left" vertical="center" indent="1"/>
    </xf>
    <xf numFmtId="9" fontId="1" fillId="0" borderId="0" applyFont="0" applyFill="0" applyBorder="0" applyAlignment="0" applyProtection="0"/>
    <xf numFmtId="43" fontId="4" fillId="0" borderId="0" applyFont="0" applyFill="0" applyBorder="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9" fontId="1" fillId="0" borderId="0" applyFont="0" applyFill="0" applyBorder="0" applyAlignment="0" applyProtection="0"/>
    <xf numFmtId="195" fontId="64" fillId="0" borderId="18">
      <alignment horizontal="center"/>
    </xf>
    <xf numFmtId="199"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9" fontId="1" fillId="0" borderId="0" applyFont="0" applyFill="0" applyBorder="0" applyAlignment="0" applyProtection="0"/>
    <xf numFmtId="0" fontId="57" fillId="0" borderId="18">
      <alignment horizontal="right" wrapText="1"/>
    </xf>
    <xf numFmtId="164" fontId="55" fillId="0" borderId="18" applyFill="0" applyBorder="0" applyProtection="0">
      <alignment horizontal="right" vertical="top"/>
    </xf>
    <xf numFmtId="195" fontId="64" fillId="0" borderId="18">
      <alignment horizontal="center"/>
    </xf>
    <xf numFmtId="195" fontId="58" fillId="0" borderId="18">
      <alignment horizontal="left"/>
    </xf>
    <xf numFmtId="195" fontId="58" fillId="0" borderId="18">
      <alignment horizontal="left"/>
    </xf>
    <xf numFmtId="43" fontId="4" fillId="0" borderId="0" applyFont="0" applyFill="0" applyBorder="0" applyAlignment="0" applyProtection="0"/>
    <xf numFmtId="9" fontId="1" fillId="0" borderId="0" applyFont="0" applyFill="0" applyBorder="0" applyAlignment="0" applyProtection="0"/>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5" fontId="64" fillId="0" borderId="18">
      <alignment horizontal="center"/>
    </xf>
    <xf numFmtId="195"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5"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9"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9" fontId="40" fillId="28" borderId="23" applyProtection="0">
      <alignment horizontal="right" vertical="center"/>
    </xf>
    <xf numFmtId="199" fontId="40" fillId="28" borderId="23" applyProtection="0">
      <alignment horizontal="right" vertical="center"/>
    </xf>
    <xf numFmtId="9" fontId="1" fillId="0" borderId="0" applyFont="0" applyFill="0" applyBorder="0" applyAlignment="0" applyProtection="0"/>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5" fontId="64" fillId="0" borderId="18">
      <alignment horizontal="center"/>
    </xf>
    <xf numFmtId="43" fontId="4" fillId="0" borderId="0" applyFont="0" applyFill="0" applyBorder="0" applyAlignment="0" applyProtection="0"/>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0" fontId="38" fillId="18" borderId="7" applyNumberFormat="0" applyAlignment="0" applyProtection="0"/>
    <xf numFmtId="165" fontId="4" fillId="0" borderId="0" applyFont="0" applyFill="0" applyBorder="0" applyAlignment="0" applyProtection="0"/>
    <xf numFmtId="0" fontId="54" fillId="20" borderId="7" applyNumberFormat="0" applyAlignment="0" applyProtection="0"/>
    <xf numFmtId="0" fontId="57" fillId="0" borderId="18">
      <alignment horizontal="right" wrapText="1"/>
    </xf>
    <xf numFmtId="195" fontId="64" fillId="0" borderId="18">
      <alignment horizontal="center"/>
    </xf>
    <xf numFmtId="195"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5"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5" fontId="58" fillId="0" borderId="18">
      <alignment horizontal="left"/>
    </xf>
    <xf numFmtId="0" fontId="51" fillId="18" borderId="16" applyNumberFormat="0" applyAlignment="0" applyProtection="0"/>
    <xf numFmtId="195" fontId="58" fillId="0" borderId="18">
      <alignment horizontal="left"/>
    </xf>
    <xf numFmtId="0" fontId="57" fillId="0" borderId="18">
      <alignment horizontal="right" wrapText="1"/>
    </xf>
    <xf numFmtId="43" fontId="4" fillId="0" borderId="0" applyFont="0" applyFill="0" applyBorder="0" applyAlignment="0" applyProtection="0"/>
    <xf numFmtId="0" fontId="53" fillId="0" borderId="17" applyNumberFormat="0" applyFill="0" applyAlignment="0" applyProtection="0"/>
    <xf numFmtId="195"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5" fontId="58" fillId="0" borderId="18">
      <alignment horizontal="left"/>
    </xf>
    <xf numFmtId="9" fontId="1" fillId="0" borderId="0" applyFont="0" applyFill="0" applyBorder="0" applyAlignment="0" applyProtection="0"/>
    <xf numFmtId="43" fontId="4" fillId="0" borderId="0" applyFont="0" applyFill="0" applyBorder="0" applyAlignment="0" applyProtection="0"/>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5"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9" fontId="1" fillId="0" borderId="0" applyFont="0" applyFill="0" applyBorder="0" applyAlignment="0" applyProtection="0"/>
    <xf numFmtId="43" fontId="4" fillId="0" borderId="0" applyFont="0" applyFill="0" applyBorder="0" applyAlignment="0" applyProtection="0"/>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5" fontId="58" fillId="0" borderId="18">
      <alignment horizontal="left"/>
    </xf>
    <xf numFmtId="0" fontId="47" fillId="7" borderId="7" applyNumberFormat="0" applyAlignment="0" applyProtection="0"/>
    <xf numFmtId="0" fontId="4" fillId="6" borderId="15" applyNumberFormat="0" applyFont="0" applyAlignment="0" applyProtection="0"/>
    <xf numFmtId="195" fontId="58" fillId="0" borderId="18">
      <alignment horizontal="left"/>
    </xf>
    <xf numFmtId="0" fontId="38" fillId="18" borderId="7" applyNumberFormat="0" applyAlignment="0" applyProtection="0"/>
    <xf numFmtId="0" fontId="53" fillId="0" borderId="24" applyNumberFormat="0" applyFill="0" applyAlignment="0" applyProtection="0"/>
    <xf numFmtId="199" fontId="40" fillId="28" borderId="23" applyProtection="0">
      <alignment horizontal="right" vertical="center"/>
    </xf>
    <xf numFmtId="9" fontId="1"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9" fontId="1" fillId="0" borderId="0" applyFont="0" applyFill="0" applyBorder="0" applyAlignment="0" applyProtection="0"/>
    <xf numFmtId="0" fontId="47" fillId="9" borderId="7" applyNumberFormat="0" applyAlignment="0" applyProtection="0"/>
    <xf numFmtId="195" fontId="58" fillId="0" borderId="18">
      <alignment horizontal="left"/>
    </xf>
    <xf numFmtId="0" fontId="29" fillId="27" borderId="23" applyNumberFormat="0" applyProtection="0">
      <alignment horizontal="left" vertical="center" indent="1"/>
    </xf>
    <xf numFmtId="195" fontId="58" fillId="0" borderId="18">
      <alignment horizontal="left"/>
    </xf>
    <xf numFmtId="195"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9"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5" fontId="64" fillId="0" borderId="18">
      <alignment horizontal="center"/>
    </xf>
    <xf numFmtId="195" fontId="64" fillId="0" borderId="18">
      <alignment horizontal="center"/>
    </xf>
    <xf numFmtId="195"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5"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0" fontId="53" fillId="0" borderId="17" applyNumberFormat="0" applyFill="0" applyAlignment="0" applyProtection="0"/>
    <xf numFmtId="195" fontId="64" fillId="0" borderId="18">
      <alignment horizontal="center"/>
    </xf>
    <xf numFmtId="164" fontId="55" fillId="0" borderId="18" applyFill="0" applyBorder="0" applyProtection="0">
      <alignment horizontal="right" vertical="top"/>
    </xf>
    <xf numFmtId="195" fontId="58" fillId="0" borderId="18">
      <alignment horizontal="left"/>
    </xf>
    <xf numFmtId="0" fontId="57" fillId="0" borderId="18">
      <alignment horizontal="right" wrapText="1"/>
    </xf>
    <xf numFmtId="9" fontId="1"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0" fontId="53" fillId="0" borderId="17" applyNumberFormat="0" applyFill="0" applyAlignment="0" applyProtection="0"/>
    <xf numFmtId="195" fontId="58" fillId="0" borderId="18">
      <alignment horizontal="left"/>
    </xf>
    <xf numFmtId="0" fontId="57" fillId="0" borderId="18">
      <alignment horizontal="right" wrapText="1"/>
    </xf>
    <xf numFmtId="9" fontId="1"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195" fontId="58" fillId="0" borderId="18">
      <alignment horizontal="left"/>
    </xf>
    <xf numFmtId="0" fontId="57" fillId="0" borderId="18">
      <alignment horizontal="right" wrapText="1"/>
    </xf>
    <xf numFmtId="9" fontId="1"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9" fontId="1" fillId="0" borderId="0" applyFont="0" applyFill="0" applyBorder="0" applyAlignment="0" applyProtection="0"/>
    <xf numFmtId="43" fontId="4" fillId="0" borderId="0" applyFont="0" applyFill="0" applyBorder="0" applyAlignment="0" applyProtection="0"/>
    <xf numFmtId="0" fontId="28" fillId="6" borderId="13" applyNumberFormat="0" applyBorder="0" applyAlignment="0" applyProtection="0"/>
    <xf numFmtId="195" fontId="58" fillId="0" borderId="18">
      <alignment horizontal="left"/>
    </xf>
    <xf numFmtId="195"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165" fontId="4"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95" fontId="64" fillId="0" borderId="18">
      <alignment horizontal="center"/>
    </xf>
    <xf numFmtId="0" fontId="38" fillId="18" borderId="7"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0" fontId="4" fillId="6" borderId="15" applyNumberFormat="0" applyFont="0" applyAlignment="0" applyProtection="0"/>
    <xf numFmtId="164" fontId="55" fillId="0" borderId="18" applyFill="0" applyBorder="0" applyProtection="0">
      <alignment horizontal="right" vertical="top"/>
    </xf>
    <xf numFmtId="195" fontId="64" fillId="0" borderId="18">
      <alignment horizontal="center"/>
    </xf>
    <xf numFmtId="195" fontId="64" fillId="0" borderId="18">
      <alignment horizontal="center"/>
    </xf>
    <xf numFmtId="164" fontId="55" fillId="0" borderId="18" applyFill="0" applyBorder="0" applyProtection="0">
      <alignment horizontal="right" vertical="top"/>
    </xf>
    <xf numFmtId="0" fontId="57" fillId="0" borderId="18">
      <alignment horizontal="right" wrapText="1"/>
    </xf>
    <xf numFmtId="0" fontId="32" fillId="0" borderId="2">
      <alignment horizontal="left" vertical="center"/>
    </xf>
    <xf numFmtId="0" fontId="51" fillId="18" borderId="16" applyNumberFormat="0" applyAlignment="0" applyProtection="0"/>
    <xf numFmtId="199" fontId="40" fillId="28" borderId="23" applyProtection="0">
      <alignment horizontal="right" vertical="center"/>
    </xf>
    <xf numFmtId="0" fontId="51" fillId="18" borderId="16" applyNumberFormat="0" applyAlignment="0" applyProtection="0"/>
    <xf numFmtId="195" fontId="58" fillId="0" borderId="18">
      <alignment horizontal="left"/>
    </xf>
    <xf numFmtId="0" fontId="28" fillId="6" borderId="13" applyNumberFormat="0" applyBorder="0" applyAlignment="0" applyProtection="0"/>
    <xf numFmtId="0" fontId="53" fillId="0" borderId="24" applyNumberFormat="0" applyFill="0" applyAlignment="0" applyProtection="0"/>
    <xf numFmtId="0" fontId="29" fillId="27" borderId="23" applyNumberFormat="0" applyProtection="0">
      <alignment horizontal="left" vertical="center" indent="1"/>
    </xf>
    <xf numFmtId="0" fontId="57" fillId="0" borderId="18">
      <alignment horizontal="right" wrapText="1"/>
    </xf>
    <xf numFmtId="195" fontId="58" fillId="0" borderId="18">
      <alignment horizontal="left"/>
    </xf>
    <xf numFmtId="0" fontId="38" fillId="18" borderId="7" applyNumberFormat="0" applyAlignment="0" applyProtection="0"/>
    <xf numFmtId="0" fontId="47" fillId="7" borderId="7" applyNumberFormat="0" applyAlignment="0" applyProtection="0"/>
    <xf numFmtId="0" fontId="54" fillId="20" borderId="7" applyNumberFormat="0" applyAlignment="0" applyProtection="0"/>
    <xf numFmtId="0" fontId="28" fillId="6" borderId="13" applyNumberFormat="0" applyBorder="0" applyAlignment="0" applyProtection="0"/>
    <xf numFmtId="0" fontId="47" fillId="9" borderId="7" applyNumberFormat="0" applyAlignment="0" applyProtection="0"/>
    <xf numFmtId="0" fontId="4" fillId="6" borderId="15" applyNumberFormat="0" applyFont="0" applyAlignment="0" applyProtection="0"/>
    <xf numFmtId="0" fontId="38" fillId="18" borderId="7" applyNumberFormat="0" applyAlignment="0" applyProtection="0"/>
    <xf numFmtId="0" fontId="29" fillId="27" borderId="23" applyNumberFormat="0" applyProtection="0">
      <alignment horizontal="left" vertical="center" indent="1"/>
    </xf>
    <xf numFmtId="195" fontId="64" fillId="0" borderId="18">
      <alignment horizontal="center"/>
    </xf>
    <xf numFmtId="0" fontId="29" fillId="27" borderId="23" applyNumberFormat="0" applyProtection="0">
      <alignment horizontal="left" vertical="center" indent="1"/>
    </xf>
    <xf numFmtId="0" fontId="32" fillId="0" borderId="2">
      <alignment horizontal="left" vertical="center"/>
    </xf>
    <xf numFmtId="0" fontId="51" fillId="18" borderId="16" applyNumberFormat="0" applyAlignment="0" applyProtection="0"/>
    <xf numFmtId="0" fontId="47" fillId="9" borderId="7" applyNumberFormat="0" applyAlignment="0" applyProtection="0"/>
    <xf numFmtId="0" fontId="29" fillId="27" borderId="23" applyNumberFormat="0" applyProtection="0">
      <alignment horizontal="left" vertical="center" indent="1"/>
    </xf>
    <xf numFmtId="0" fontId="53" fillId="0" borderId="24" applyNumberFormat="0" applyFill="0" applyAlignment="0" applyProtection="0"/>
    <xf numFmtId="195" fontId="64" fillId="0" borderId="18">
      <alignment horizontal="center"/>
    </xf>
    <xf numFmtId="0" fontId="4" fillId="6" borderId="15" applyNumberFormat="0" applyFont="0" applyAlignment="0" applyProtection="0"/>
    <xf numFmtId="0" fontId="29" fillId="27" borderId="23" applyNumberFormat="0" applyProtection="0">
      <alignment horizontal="left" vertical="center" indent="1"/>
    </xf>
    <xf numFmtId="0" fontId="38" fillId="18" borderId="7" applyNumberFormat="0" applyAlignment="0" applyProtection="0"/>
    <xf numFmtId="0" fontId="51" fillId="20" borderId="16" applyNumberFormat="0" applyAlignment="0" applyProtection="0"/>
    <xf numFmtId="0" fontId="4" fillId="6" borderId="15" applyNumberFormat="0" applyFont="0" applyAlignment="0" applyProtection="0"/>
    <xf numFmtId="0" fontId="47" fillId="7" borderId="7" applyNumberFormat="0" applyAlignment="0" applyProtection="0"/>
    <xf numFmtId="0" fontId="54" fillId="20" borderId="7" applyNumberFormat="0" applyAlignment="0" applyProtection="0"/>
    <xf numFmtId="0" fontId="53" fillId="0" borderId="24" applyNumberFormat="0" applyFill="0" applyAlignment="0" applyProtection="0"/>
    <xf numFmtId="0" fontId="53" fillId="0" borderId="17" applyNumberFormat="0" applyFill="0" applyAlignment="0" applyProtection="0"/>
    <xf numFmtId="0" fontId="4" fillId="6" borderId="15" applyNumberFormat="0" applyFont="0" applyAlignment="0" applyProtection="0"/>
    <xf numFmtId="0" fontId="51" fillId="20" borderId="16" applyNumberFormat="0" applyAlignment="0" applyProtection="0"/>
    <xf numFmtId="0" fontId="57" fillId="0" borderId="18">
      <alignment horizontal="right" wrapText="1"/>
    </xf>
    <xf numFmtId="0" fontId="47" fillId="7" borderId="7" applyNumberFormat="0" applyAlignment="0" applyProtection="0"/>
    <xf numFmtId="0" fontId="53" fillId="0" borderId="24" applyNumberFormat="0" applyFill="0" applyAlignment="0" applyProtection="0"/>
    <xf numFmtId="0" fontId="51" fillId="18" borderId="16" applyNumberFormat="0" applyAlignment="0" applyProtection="0"/>
    <xf numFmtId="199" fontId="40" fillId="28" borderId="23" applyProtection="0">
      <alignment horizontal="right" vertical="center"/>
    </xf>
    <xf numFmtId="0" fontId="32" fillId="0" borderId="2">
      <alignment horizontal="left" vertical="center"/>
    </xf>
    <xf numFmtId="0" fontId="32" fillId="0" borderId="2">
      <alignment horizontal="left" vertical="center"/>
    </xf>
    <xf numFmtId="43" fontId="4" fillId="0" borderId="0" applyFont="0" applyFill="0" applyBorder="0" applyAlignment="0" applyProtection="0"/>
    <xf numFmtId="199"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4" fillId="6" borderId="15" applyNumberFormat="0" applyFont="0" applyAlignment="0" applyProtection="0"/>
    <xf numFmtId="0" fontId="51" fillId="18" borderId="16"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28" fillId="6" borderId="13" applyNumberFormat="0" applyBorder="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1" fillId="20" borderId="16"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9" borderId="7" applyNumberFormat="0" applyAlignment="0" applyProtection="0"/>
    <xf numFmtId="0" fontId="51" fillId="20" borderId="16" applyNumberFormat="0" applyAlignment="0" applyProtection="0"/>
    <xf numFmtId="0" fontId="28" fillId="6" borderId="13" applyNumberFormat="0" applyBorder="0" applyAlignment="0" applyProtection="0"/>
    <xf numFmtId="0" fontId="51" fillId="18" borderId="16" applyNumberFormat="0" applyAlignment="0" applyProtection="0"/>
    <xf numFmtId="195" fontId="58" fillId="0" borderId="18">
      <alignment horizontal="left"/>
    </xf>
    <xf numFmtId="0" fontId="54" fillId="20" borderId="7" applyNumberFormat="0" applyAlignment="0" applyProtection="0"/>
    <xf numFmtId="0" fontId="47" fillId="7" borderId="7" applyNumberFormat="0" applyAlignment="0" applyProtection="0"/>
    <xf numFmtId="0" fontId="54" fillId="20" borderId="7"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0" fontId="47" fillId="9" borderId="7" applyNumberFormat="0" applyAlignment="0" applyProtection="0"/>
    <xf numFmtId="0" fontId="38" fillId="18" borderId="7" applyNumberForma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0" fontId="53" fillId="0" borderId="24" applyNumberFormat="0" applyFill="0" applyAlignment="0" applyProtection="0"/>
    <xf numFmtId="0" fontId="32" fillId="0" borderId="2">
      <alignment horizontal="left" vertical="center"/>
    </xf>
    <xf numFmtId="195" fontId="64" fillId="0" borderId="18">
      <alignment horizontal="center"/>
    </xf>
    <xf numFmtId="199" fontId="40" fillId="28" borderId="23" applyProtection="0">
      <alignment horizontal="right" vertical="center"/>
    </xf>
    <xf numFmtId="0" fontId="51" fillId="18" borderId="16" applyNumberFormat="0" applyAlignment="0" applyProtection="0"/>
    <xf numFmtId="0" fontId="53" fillId="0" borderId="24" applyNumberFormat="0" applyFill="0" applyAlignment="0" applyProtection="0"/>
    <xf numFmtId="0" fontId="28" fillId="6" borderId="13" applyNumberFormat="0" applyBorder="0" applyAlignment="0" applyProtection="0"/>
    <xf numFmtId="195" fontId="64" fillId="0" borderId="18">
      <alignment horizontal="center"/>
    </xf>
    <xf numFmtId="0" fontId="53" fillId="0" borderId="17" applyNumberFormat="0" applyFill="0" applyAlignment="0" applyProtection="0"/>
    <xf numFmtId="199" fontId="40" fillId="28" borderId="23" applyProtection="0">
      <alignment horizontal="right" vertical="center"/>
    </xf>
    <xf numFmtId="0" fontId="4" fillId="6" borderId="15" applyNumberFormat="0" applyFont="0" applyAlignment="0" applyProtection="0"/>
    <xf numFmtId="0" fontId="54" fillId="20" borderId="7" applyNumberFormat="0" applyAlignment="0" applyProtection="0"/>
    <xf numFmtId="0" fontId="38" fillId="18" borderId="7" applyNumberFormat="0" applyAlignment="0" applyProtection="0"/>
    <xf numFmtId="0" fontId="4" fillId="6" borderId="15" applyNumberFormat="0" applyFont="0" applyAlignment="0" applyProtection="0"/>
    <xf numFmtId="195" fontId="64" fillId="0" borderId="18">
      <alignment horizontal="center"/>
    </xf>
    <xf numFmtId="0" fontId="28" fillId="6" borderId="13" applyNumberFormat="0" applyBorder="0" applyAlignment="0" applyProtection="0"/>
    <xf numFmtId="9" fontId="1" fillId="0" borderId="0" applyFont="0" applyFill="0" applyBorder="0" applyAlignment="0" applyProtection="0"/>
    <xf numFmtId="43" fontId="4" fillId="0" borderId="0" applyFont="0" applyFill="0" applyBorder="0" applyAlignment="0" applyProtection="0"/>
    <xf numFmtId="0" fontId="47" fillId="7" borderId="7" applyNumberFormat="0" applyAlignment="0" applyProtection="0"/>
    <xf numFmtId="0" fontId="4" fillId="6" borderId="15" applyNumberFormat="0" applyFont="0" applyAlignment="0" applyProtection="0"/>
    <xf numFmtId="0" fontId="54" fillId="20" borderId="7" applyNumberFormat="0" applyAlignment="0" applyProtection="0"/>
    <xf numFmtId="0" fontId="51" fillId="20" borderId="16" applyNumberFormat="0" applyAlignment="0" applyProtection="0"/>
    <xf numFmtId="0" fontId="47" fillId="7" borderId="7" applyNumberFormat="0" applyAlignment="0" applyProtection="0"/>
    <xf numFmtId="0" fontId="54" fillId="20" borderId="7" applyNumberFormat="0" applyAlignment="0" applyProtection="0"/>
    <xf numFmtId="199" fontId="40" fillId="28" borderId="23" applyProtection="0">
      <alignment horizontal="right" vertical="center"/>
    </xf>
    <xf numFmtId="0" fontId="54" fillId="20" borderId="7" applyNumberFormat="0" applyAlignment="0" applyProtection="0"/>
    <xf numFmtId="0" fontId="54" fillId="20" borderId="7" applyNumberFormat="0" applyAlignment="0" applyProtection="0"/>
    <xf numFmtId="43" fontId="4" fillId="0" borderId="0" applyFont="0" applyFill="0" applyBorder="0" applyAlignment="0" applyProtection="0"/>
    <xf numFmtId="0" fontId="4" fillId="6" borderId="15" applyNumberFormat="0" applyFont="0" applyAlignment="0" applyProtection="0"/>
    <xf numFmtId="0" fontId="32" fillId="0" borderId="2">
      <alignment horizontal="left" vertical="center"/>
    </xf>
    <xf numFmtId="199" fontId="40" fillId="28" borderId="23" applyProtection="0">
      <alignment horizontal="right" vertical="center"/>
    </xf>
    <xf numFmtId="0" fontId="54" fillId="20" borderId="7" applyNumberFormat="0" applyAlignment="0" applyProtection="0"/>
    <xf numFmtId="0" fontId="53" fillId="0" borderId="24" applyNumberFormat="0" applyFill="0" applyAlignment="0" applyProtection="0"/>
    <xf numFmtId="0" fontId="47" fillId="9" borderId="7" applyNumberFormat="0" applyAlignment="0" applyProtection="0"/>
    <xf numFmtId="0" fontId="51" fillId="18" borderId="16" applyNumberFormat="0" applyAlignment="0" applyProtection="0"/>
    <xf numFmtId="0" fontId="57" fillId="0" borderId="18">
      <alignment horizontal="right" wrapText="1"/>
    </xf>
    <xf numFmtId="195" fontId="58" fillId="0" borderId="18">
      <alignment horizontal="left"/>
    </xf>
    <xf numFmtId="195" fontId="58" fillId="0" borderId="18">
      <alignment horizontal="left"/>
    </xf>
    <xf numFmtId="0" fontId="47" fillId="9" borderId="7" applyNumberFormat="0" applyAlignment="0" applyProtection="0"/>
    <xf numFmtId="0" fontId="4" fillId="6" borderId="15" applyNumberFormat="0" applyFont="0" applyAlignment="0" applyProtection="0"/>
    <xf numFmtId="195" fontId="64" fillId="0" borderId="18">
      <alignment horizontal="center"/>
    </xf>
    <xf numFmtId="195" fontId="58" fillId="0" borderId="18">
      <alignment horizontal="left"/>
    </xf>
    <xf numFmtId="0" fontId="47" fillId="7" borderId="7" applyNumberFormat="0" applyAlignment="0" applyProtection="0"/>
    <xf numFmtId="0" fontId="51" fillId="18" borderId="16" applyNumberFormat="0" applyAlignment="0" applyProtection="0"/>
    <xf numFmtId="0" fontId="4" fillId="6" borderId="15" applyNumberFormat="0" applyFont="0" applyAlignment="0" applyProtection="0"/>
    <xf numFmtId="195" fontId="64" fillId="0" borderId="18">
      <alignment horizontal="center"/>
    </xf>
    <xf numFmtId="164" fontId="55" fillId="0" borderId="18" applyFill="0" applyBorder="0" applyProtection="0">
      <alignment horizontal="right" vertical="top"/>
    </xf>
    <xf numFmtId="0" fontId="4" fillId="6" borderId="15" applyNumberFormat="0" applyFont="0" applyAlignment="0" applyProtection="0"/>
    <xf numFmtId="43" fontId="4" fillId="0" borderId="0" applyFont="0" applyFill="0" applyBorder="0" applyAlignment="0" applyProtection="0"/>
    <xf numFmtId="9" fontId="1" fillId="0" borderId="0" applyFont="0" applyFill="0" applyBorder="0" applyAlignment="0" applyProtection="0"/>
    <xf numFmtId="0" fontId="32" fillId="0" borderId="2">
      <alignment horizontal="left" vertical="center"/>
    </xf>
    <xf numFmtId="0" fontId="32" fillId="0" borderId="2">
      <alignment horizontal="left" vertical="center"/>
    </xf>
    <xf numFmtId="164" fontId="55" fillId="0" borderId="18" applyFill="0" applyBorder="0" applyProtection="0">
      <alignment horizontal="right" vertical="top"/>
    </xf>
    <xf numFmtId="0" fontId="57" fillId="0" borderId="18">
      <alignment horizontal="right" wrapText="1"/>
    </xf>
    <xf numFmtId="0" fontId="57" fillId="0" borderId="18">
      <alignment horizontal="right" wrapText="1"/>
    </xf>
    <xf numFmtId="199" fontId="40" fillId="28" borderId="23" applyProtection="0">
      <alignment horizontal="right" vertical="center"/>
    </xf>
    <xf numFmtId="0" fontId="47" fillId="7" borderId="7" applyNumberFormat="0" applyAlignment="0" applyProtection="0"/>
    <xf numFmtId="0" fontId="4" fillId="6" borderId="15" applyNumberFormat="0" applyFont="0" applyAlignment="0" applyProtection="0"/>
    <xf numFmtId="9" fontId="1" fillId="0" borderId="0" applyFont="0" applyFill="0" applyBorder="0" applyAlignment="0" applyProtection="0"/>
    <xf numFmtId="0" fontId="54" fillId="20" borderId="7" applyNumberFormat="0" applyAlignment="0" applyProtection="0"/>
    <xf numFmtId="0" fontId="29" fillId="27" borderId="23" applyNumberFormat="0" applyProtection="0">
      <alignment horizontal="left" vertical="center" indent="1"/>
    </xf>
    <xf numFmtId="199" fontId="40" fillId="28" borderId="23" applyProtection="0">
      <alignment horizontal="right" vertical="center"/>
    </xf>
    <xf numFmtId="199" fontId="40" fillId="28" borderId="23" applyProtection="0">
      <alignment horizontal="right" vertical="center"/>
    </xf>
    <xf numFmtId="0" fontId="53" fillId="0" borderId="24" applyNumberFormat="0" applyFill="0" applyAlignment="0" applyProtection="0"/>
    <xf numFmtId="0" fontId="51" fillId="20" borderId="16" applyNumberFormat="0" applyAlignment="0" applyProtection="0"/>
    <xf numFmtId="0" fontId="57" fillId="0" borderId="18">
      <alignment horizontal="right" wrapText="1"/>
    </xf>
    <xf numFmtId="195" fontId="64" fillId="0" borderId="18">
      <alignment horizontal="center"/>
    </xf>
    <xf numFmtId="195" fontId="58" fillId="0" borderId="18">
      <alignment horizontal="left"/>
    </xf>
    <xf numFmtId="0" fontId="53" fillId="0" borderId="17" applyNumberFormat="0" applyFill="0" applyAlignment="0" applyProtection="0"/>
    <xf numFmtId="199" fontId="40" fillId="28" borderId="23" applyProtection="0">
      <alignment horizontal="right" vertical="center"/>
    </xf>
    <xf numFmtId="0" fontId="57" fillId="0" borderId="18">
      <alignment horizontal="right" wrapText="1"/>
    </xf>
    <xf numFmtId="0" fontId="51" fillId="20" borderId="16" applyNumberFormat="0" applyAlignment="0" applyProtection="0"/>
    <xf numFmtId="195" fontId="58" fillId="0" borderId="18">
      <alignment horizontal="left"/>
    </xf>
    <xf numFmtId="0" fontId="47" fillId="7" borderId="7" applyNumberFormat="0" applyAlignment="0" applyProtection="0"/>
    <xf numFmtId="0" fontId="32" fillId="0" borderId="2">
      <alignment horizontal="left" vertical="center"/>
    </xf>
    <xf numFmtId="195" fontId="58" fillId="0" borderId="18">
      <alignment horizontal="left"/>
    </xf>
    <xf numFmtId="0" fontId="54" fillId="20" borderId="7" applyNumberFormat="0" applyAlignment="0" applyProtection="0"/>
    <xf numFmtId="0" fontId="47" fillId="7" borderId="7" applyNumberFormat="0" applyAlignment="0" applyProtection="0"/>
    <xf numFmtId="199" fontId="40" fillId="28" borderId="23" applyProtection="0">
      <alignment horizontal="right" vertical="center"/>
    </xf>
    <xf numFmtId="0" fontId="47" fillId="9" borderId="7" applyNumberFormat="0" applyAlignment="0" applyProtection="0"/>
    <xf numFmtId="0" fontId="57" fillId="0" borderId="18">
      <alignment horizontal="right" wrapText="1"/>
    </xf>
    <xf numFmtId="0" fontId="51" fillId="20" borderId="16" applyNumberFormat="0" applyAlignment="0" applyProtection="0"/>
    <xf numFmtId="0" fontId="47" fillId="7" borderId="7" applyNumberFormat="0" applyAlignment="0" applyProtection="0"/>
    <xf numFmtId="0" fontId="32" fillId="0" borderId="2">
      <alignment horizontal="left" vertical="center"/>
    </xf>
    <xf numFmtId="0" fontId="47" fillId="7" borderId="7" applyNumberFormat="0" applyAlignment="0" applyProtection="0"/>
    <xf numFmtId="0" fontId="38" fillId="18" borderId="7" applyNumberFormat="0" applyAlignment="0" applyProtection="0"/>
    <xf numFmtId="0" fontId="4" fillId="6" borderId="15" applyNumberFormat="0" applyFont="0" applyAlignment="0" applyProtection="0"/>
    <xf numFmtId="0" fontId="54" fillId="20" borderId="7" applyNumberFormat="0" applyAlignment="0" applyProtection="0"/>
    <xf numFmtId="0" fontId="32" fillId="0" borderId="2">
      <alignment horizontal="left" vertical="center"/>
    </xf>
    <xf numFmtId="0" fontId="29" fillId="27" borderId="23" applyNumberFormat="0" applyProtection="0">
      <alignment horizontal="left" vertical="center" indent="1"/>
    </xf>
    <xf numFmtId="0" fontId="47" fillId="7" borderId="7" applyNumberFormat="0" applyAlignment="0" applyProtection="0"/>
    <xf numFmtId="0" fontId="51" fillId="20" borderId="16" applyNumberFormat="0" applyAlignment="0" applyProtection="0"/>
    <xf numFmtId="0" fontId="51" fillId="20" borderId="16" applyNumberFormat="0" applyAlignment="0" applyProtection="0"/>
    <xf numFmtId="0" fontId="57" fillId="0" borderId="18">
      <alignment horizontal="right" wrapText="1"/>
    </xf>
    <xf numFmtId="0" fontId="53" fillId="0" borderId="17" applyNumberFormat="0" applyFill="0" applyAlignment="0" applyProtection="0"/>
    <xf numFmtId="0" fontId="4" fillId="6" borderId="15" applyNumberFormat="0" applyFont="0" applyAlignment="0" applyProtection="0"/>
    <xf numFmtId="0" fontId="32" fillId="0" borderId="2">
      <alignment horizontal="left" vertical="center"/>
    </xf>
    <xf numFmtId="0" fontId="53" fillId="0" borderId="24" applyNumberFormat="0" applyFill="0" applyAlignment="0" applyProtection="0"/>
    <xf numFmtId="164" fontId="55" fillId="0" borderId="18" applyFill="0" applyBorder="0" applyProtection="0">
      <alignment horizontal="right" vertical="top"/>
    </xf>
    <xf numFmtId="0" fontId="47" fillId="9" borderId="7" applyNumberFormat="0" applyAlignment="0" applyProtection="0"/>
    <xf numFmtId="0" fontId="54" fillId="20" borderId="7" applyNumberFormat="0" applyAlignment="0" applyProtection="0"/>
    <xf numFmtId="0" fontId="32" fillId="0" borderId="2">
      <alignment horizontal="left" vertical="center"/>
    </xf>
    <xf numFmtId="195" fontId="58" fillId="0" borderId="18">
      <alignment horizontal="left"/>
    </xf>
    <xf numFmtId="0" fontId="53" fillId="0" borderId="24" applyNumberFormat="0" applyFill="0" applyAlignment="0" applyProtection="0"/>
    <xf numFmtId="0" fontId="53" fillId="0" borderId="24" applyNumberFormat="0" applyFill="0" applyAlignment="0" applyProtection="0"/>
    <xf numFmtId="195" fontId="58" fillId="0" borderId="18">
      <alignment horizontal="left"/>
    </xf>
    <xf numFmtId="0" fontId="47" fillId="9" borderId="7" applyNumberFormat="0" applyAlignment="0" applyProtection="0"/>
    <xf numFmtId="195" fontId="64" fillId="0" borderId="18">
      <alignment horizontal="center"/>
    </xf>
    <xf numFmtId="0" fontId="29" fillId="27" borderId="23" applyNumberFormat="0" applyProtection="0">
      <alignment horizontal="left" vertical="center" indent="1"/>
    </xf>
    <xf numFmtId="0" fontId="32" fillId="0" borderId="2">
      <alignment horizontal="left" vertical="center"/>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0" fontId="54" fillId="20" borderId="7" applyNumberFormat="0" applyAlignment="0" applyProtection="0"/>
    <xf numFmtId="0" fontId="38" fillId="18" borderId="7" applyNumberFormat="0" applyAlignment="0" applyProtection="0"/>
    <xf numFmtId="0" fontId="53" fillId="0" borderId="24" applyNumberFormat="0" applyFill="0" applyAlignment="0" applyProtection="0"/>
    <xf numFmtId="195" fontId="64" fillId="0" borderId="18">
      <alignment horizontal="center"/>
    </xf>
    <xf numFmtId="0" fontId="47" fillId="7" borderId="7" applyNumberFormat="0" applyAlignment="0" applyProtection="0"/>
    <xf numFmtId="0" fontId="47" fillId="9" borderId="7" applyNumberFormat="0" applyAlignment="0" applyProtection="0"/>
    <xf numFmtId="0" fontId="38" fillId="18" borderId="7" applyNumberFormat="0" applyAlignment="0" applyProtection="0"/>
    <xf numFmtId="0" fontId="57" fillId="0" borderId="18">
      <alignment horizontal="right" wrapText="1"/>
    </xf>
    <xf numFmtId="0" fontId="53" fillId="0" borderId="17" applyNumberFormat="0" applyFill="0" applyAlignment="0" applyProtection="0"/>
    <xf numFmtId="0" fontId="47" fillId="9" borderId="7" applyNumberFormat="0" applyAlignment="0" applyProtection="0"/>
    <xf numFmtId="0" fontId="4" fillId="6" borderId="15" applyNumberFormat="0" applyFont="0" applyAlignment="0" applyProtection="0"/>
    <xf numFmtId="0" fontId="4" fillId="6" borderId="15" applyNumberFormat="0" applyFont="0" applyAlignment="0" applyProtection="0"/>
    <xf numFmtId="0" fontId="53" fillId="0" borderId="24" applyNumberFormat="0" applyFill="0" applyAlignment="0" applyProtection="0"/>
    <xf numFmtId="0" fontId="4" fillId="6" borderId="15" applyNumberFormat="0" applyFont="0" applyAlignment="0" applyProtection="0"/>
    <xf numFmtId="0" fontId="51" fillId="18" borderId="16" applyNumberFormat="0" applyAlignment="0" applyProtection="0"/>
    <xf numFmtId="195" fontId="58" fillId="0" borderId="18">
      <alignment horizontal="left"/>
    </xf>
    <xf numFmtId="0" fontId="47" fillId="7" borderId="7" applyNumberFormat="0" applyAlignment="0" applyProtection="0"/>
    <xf numFmtId="0" fontId="4" fillId="6" borderId="15" applyNumberFormat="0" applyFont="0" applyAlignment="0" applyProtection="0"/>
    <xf numFmtId="199"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9"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9"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9" fontId="40" fillId="28" borderId="23" applyProtection="0">
      <alignment horizontal="right" vertical="center"/>
    </xf>
    <xf numFmtId="0" fontId="4" fillId="6" borderId="15" applyNumberFormat="0" applyFont="0" applyAlignment="0" applyProtection="0"/>
    <xf numFmtId="199" fontId="40" fillId="28" borderId="23" applyProtection="0">
      <alignment horizontal="right" vertical="center"/>
    </xf>
    <xf numFmtId="0" fontId="47" fillId="7" borderId="7" applyNumberFormat="0" applyAlignment="0" applyProtection="0"/>
    <xf numFmtId="199"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5"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0" fontId="38" fillId="18" borderId="7"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195" fontId="64" fillId="0" borderId="18">
      <alignment horizontal="center"/>
    </xf>
    <xf numFmtId="199"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57" fillId="0" borderId="18">
      <alignment horizontal="right" wrapText="1"/>
    </xf>
    <xf numFmtId="164" fontId="55" fillId="0" borderId="18" applyFill="0" applyBorder="0" applyProtection="0">
      <alignment horizontal="right" vertical="top"/>
    </xf>
    <xf numFmtId="195" fontId="64" fillId="0" borderId="18">
      <alignment horizontal="center"/>
    </xf>
    <xf numFmtId="195" fontId="58" fillId="0" borderId="18">
      <alignment horizontal="left"/>
    </xf>
    <xf numFmtId="195" fontId="58" fillId="0" borderId="18">
      <alignment horizontal="left"/>
    </xf>
    <xf numFmtId="0" fontId="28" fillId="6" borderId="13" applyNumberFormat="0" applyBorder="0" applyAlignment="0" applyProtection="0"/>
    <xf numFmtId="199" fontId="40" fillId="28" borderId="23" applyProtection="0">
      <alignment horizontal="right" vertical="center"/>
    </xf>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5" fontId="64" fillId="0" borderId="18">
      <alignment horizontal="center"/>
    </xf>
    <xf numFmtId="195"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5"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9"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9" fontId="40" fillId="28" borderId="23" applyProtection="0">
      <alignment horizontal="right" vertical="center"/>
    </xf>
    <xf numFmtId="199"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5"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164" fontId="55" fillId="0" borderId="18" applyFill="0" applyBorder="0" applyProtection="0">
      <alignment horizontal="right" vertical="top"/>
    </xf>
    <xf numFmtId="199"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195" fontId="64" fillId="0" borderId="18">
      <alignment horizontal="center"/>
    </xf>
    <xf numFmtId="0" fontId="54" fillId="20" borderId="7" applyNumberFormat="0" applyAlignment="0" applyProtection="0"/>
    <xf numFmtId="0" fontId="57" fillId="0" borderId="18">
      <alignment horizontal="right" wrapText="1"/>
    </xf>
    <xf numFmtId="195" fontId="64" fillId="0" borderId="18">
      <alignment horizontal="center"/>
    </xf>
    <xf numFmtId="195"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5"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5" fontId="58" fillId="0" borderId="18">
      <alignment horizontal="left"/>
    </xf>
    <xf numFmtId="0" fontId="51" fillId="18" borderId="16" applyNumberFormat="0" applyAlignment="0" applyProtection="0"/>
    <xf numFmtId="195" fontId="58" fillId="0" borderId="18">
      <alignment horizontal="left"/>
    </xf>
    <xf numFmtId="0" fontId="57" fillId="0" borderId="18">
      <alignment horizontal="right" wrapText="1"/>
    </xf>
    <xf numFmtId="0" fontId="53" fillId="0" borderId="24" applyNumberFormat="0" applyFill="0" applyAlignment="0" applyProtection="0"/>
    <xf numFmtId="0" fontId="53" fillId="0" borderId="17" applyNumberFormat="0" applyFill="0" applyAlignment="0" applyProtection="0"/>
    <xf numFmtId="195"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5" fontId="58" fillId="0" borderId="18">
      <alignment horizontal="left"/>
    </xf>
    <xf numFmtId="0" fontId="28" fillId="6" borderId="13" applyNumberFormat="0" applyBorder="0" applyAlignment="0" applyProtection="0"/>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5"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4" fillId="6" borderId="15" applyNumberFormat="0" applyFont="0" applyAlignment="0" applyProtection="0"/>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5" fontId="58" fillId="0" borderId="18">
      <alignment horizontal="left"/>
    </xf>
    <xf numFmtId="0" fontId="47" fillId="7" borderId="7" applyNumberFormat="0" applyAlignment="0" applyProtection="0"/>
    <xf numFmtId="0" fontId="4" fillId="6" borderId="15" applyNumberFormat="0" applyFont="0" applyAlignment="0" applyProtection="0"/>
    <xf numFmtId="195" fontId="58" fillId="0" borderId="18">
      <alignment horizontal="left"/>
    </xf>
    <xf numFmtId="0" fontId="38" fillId="18" borderId="7" applyNumberFormat="0" applyAlignment="0" applyProtection="0"/>
    <xf numFmtId="0" fontId="53" fillId="0" borderId="24" applyNumberFormat="0" applyFill="0" applyAlignment="0" applyProtection="0"/>
    <xf numFmtId="199"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5" fontId="58" fillId="0" borderId="18">
      <alignment horizontal="left"/>
    </xf>
    <xf numFmtId="0" fontId="29" fillId="27" borderId="23" applyNumberFormat="0" applyProtection="0">
      <alignment horizontal="left" vertical="center" indent="1"/>
    </xf>
    <xf numFmtId="195" fontId="58" fillId="0" borderId="18">
      <alignment horizontal="left"/>
    </xf>
    <xf numFmtId="195"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9"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5" fontId="64" fillId="0" borderId="18">
      <alignment horizontal="center"/>
    </xf>
    <xf numFmtId="195" fontId="64" fillId="0" borderId="18">
      <alignment horizontal="center"/>
    </xf>
    <xf numFmtId="195"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5"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0" fontId="53" fillId="0" borderId="17" applyNumberFormat="0" applyFill="0" applyAlignment="0" applyProtection="0"/>
    <xf numFmtId="195" fontId="64" fillId="0" borderId="18">
      <alignment horizontal="center"/>
    </xf>
    <xf numFmtId="164" fontId="55" fillId="0" borderId="18" applyFill="0" applyBorder="0" applyProtection="0">
      <alignment horizontal="right" vertical="top"/>
    </xf>
    <xf numFmtId="195" fontId="58" fillId="0" borderId="18">
      <alignment horizontal="left"/>
    </xf>
    <xf numFmtId="0" fontId="57" fillId="0" borderId="18">
      <alignment horizontal="right" wrapText="1"/>
    </xf>
    <xf numFmtId="0" fontId="54" fillId="20" borderId="7" applyNumberFormat="0" applyAlignment="0" applyProtection="0"/>
    <xf numFmtId="0" fontId="51" fillId="18" borderId="16"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0" fontId="53" fillId="0" borderId="17" applyNumberFormat="0" applyFill="0" applyAlignment="0" applyProtection="0"/>
    <xf numFmtId="195"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195" fontId="58" fillId="0" borderId="18">
      <alignment horizontal="left"/>
    </xf>
    <xf numFmtId="0" fontId="57" fillId="0" borderId="18">
      <alignment horizontal="right" wrapText="1"/>
    </xf>
    <xf numFmtId="0" fontId="53" fillId="0" borderId="24" applyNumberFormat="0" applyFill="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47" fillId="9" borderId="7" applyNumberFormat="0" applyAlignment="0" applyProtection="0"/>
    <xf numFmtId="0" fontId="28" fillId="6" borderId="13" applyNumberFormat="0" applyBorder="0" applyAlignment="0" applyProtection="0"/>
    <xf numFmtId="195" fontId="58" fillId="0" borderId="18">
      <alignment horizontal="left"/>
    </xf>
    <xf numFmtId="195"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7" fillId="9" borderId="7" applyNumberFormat="0" applyAlignment="0" applyProtection="0"/>
    <xf numFmtId="0" fontId="57" fillId="0" borderId="18">
      <alignment horizontal="right" wrapText="1"/>
    </xf>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0" fontId="47" fillId="9" borderId="7" applyNumberFormat="0" applyAlignment="0" applyProtection="0"/>
    <xf numFmtId="199" fontId="40" fillId="28" borderId="23" applyProtection="0">
      <alignment horizontal="right" vertical="center"/>
    </xf>
    <xf numFmtId="0" fontId="32" fillId="0" borderId="2">
      <alignment horizontal="left" vertical="center"/>
    </xf>
    <xf numFmtId="195" fontId="58" fillId="0" borderId="18">
      <alignment horizontal="left"/>
    </xf>
    <xf numFmtId="0" fontId="28" fillId="6" borderId="13" applyNumberFormat="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195"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0" fontId="47" fillId="9" borderId="7" applyNumberFormat="0" applyAlignment="0" applyProtection="0"/>
    <xf numFmtId="195" fontId="58" fillId="0" borderId="18">
      <alignment horizontal="left"/>
    </xf>
    <xf numFmtId="195" fontId="58" fillId="0" borderId="18">
      <alignment horizontal="left"/>
    </xf>
    <xf numFmtId="0" fontId="53" fillId="0" borderId="17" applyNumberFormat="0" applyFill="0" applyAlignment="0" applyProtection="0"/>
    <xf numFmtId="0" fontId="32" fillId="0" borderId="2">
      <alignment horizontal="left" vertical="center"/>
    </xf>
    <xf numFmtId="0" fontId="57" fillId="0" borderId="18">
      <alignment horizontal="right" wrapText="1"/>
    </xf>
    <xf numFmtId="0" fontId="38" fillId="18" borderId="7" applyNumberFormat="0" applyAlignment="0" applyProtection="0"/>
    <xf numFmtId="0" fontId="57" fillId="0" borderId="18">
      <alignment horizontal="right" wrapText="1"/>
    </xf>
    <xf numFmtId="0" fontId="4" fillId="6" borderId="15" applyNumberFormat="0" applyFont="0" applyAlignment="0" applyProtection="0"/>
    <xf numFmtId="9" fontId="1" fillId="0" borderId="0" applyFont="0" applyFill="0" applyBorder="0" applyAlignment="0" applyProtection="0"/>
    <xf numFmtId="0" fontId="28" fillId="6" borderId="13" applyNumberFormat="0" applyBorder="0" applyAlignment="0" applyProtection="0"/>
    <xf numFmtId="195" fontId="58" fillId="0" borderId="18">
      <alignment horizontal="left"/>
    </xf>
    <xf numFmtId="0" fontId="29" fillId="27" borderId="23" applyNumberFormat="0" applyProtection="0">
      <alignment horizontal="left" vertical="center" indent="1"/>
    </xf>
    <xf numFmtId="43" fontId="4" fillId="0" borderId="0" applyFont="0" applyFill="0" applyBorder="0" applyAlignment="0" applyProtection="0"/>
    <xf numFmtId="195" fontId="58" fillId="0" borderId="18">
      <alignment horizontal="left"/>
    </xf>
    <xf numFmtId="0" fontId="28" fillId="6" borderId="13" applyNumberFormat="0" applyBorder="0" applyAlignment="0" applyProtection="0"/>
    <xf numFmtId="0" fontId="54" fillId="20" borderId="7" applyNumberFormat="0" applyAlignment="0" applyProtection="0"/>
    <xf numFmtId="43" fontId="4" fillId="0" borderId="0" applyFont="0" applyFill="0" applyBorder="0" applyAlignment="0" applyProtection="0"/>
    <xf numFmtId="0" fontId="32" fillId="0" borderId="2">
      <alignment horizontal="left" vertical="center"/>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195" fontId="58" fillId="0" borderId="18">
      <alignment horizontal="left"/>
    </xf>
    <xf numFmtId="195" fontId="58" fillId="0" borderId="18">
      <alignment horizontal="left"/>
    </xf>
    <xf numFmtId="0" fontId="53" fillId="0" borderId="24" applyNumberFormat="0" applyFill="0" applyAlignment="0" applyProtection="0"/>
    <xf numFmtId="0" fontId="53" fillId="0" borderId="24" applyNumberFormat="0" applyFill="0" applyAlignment="0" applyProtection="0"/>
    <xf numFmtId="0" fontId="53" fillId="0" borderId="24"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195" fontId="58" fillId="0" borderId="18">
      <alignment horizontal="left"/>
    </xf>
    <xf numFmtId="0" fontId="53" fillId="0" borderId="24" applyNumberFormat="0" applyFill="0" applyAlignment="0" applyProtection="0"/>
    <xf numFmtId="0" fontId="32" fillId="0" borderId="2">
      <alignment horizontal="left" vertical="center"/>
    </xf>
    <xf numFmtId="0" fontId="4" fillId="6" borderId="15" applyNumberFormat="0" applyFont="0" applyAlignment="0" applyProtection="0"/>
    <xf numFmtId="0" fontId="53" fillId="0" borderId="17" applyNumberFormat="0" applyFill="0" applyAlignment="0" applyProtection="0"/>
    <xf numFmtId="0" fontId="32" fillId="0" borderId="2">
      <alignment horizontal="left" vertical="center"/>
    </xf>
    <xf numFmtId="0" fontId="32" fillId="0" borderId="2">
      <alignment horizontal="left" vertical="center"/>
    </xf>
    <xf numFmtId="195" fontId="64" fillId="0" borderId="18">
      <alignment horizontal="center"/>
    </xf>
    <xf numFmtId="0" fontId="47" fillId="9" borderId="7" applyNumberFormat="0" applyAlignment="0" applyProtection="0"/>
    <xf numFmtId="0" fontId="57" fillId="0" borderId="18">
      <alignment horizontal="right" wrapText="1"/>
    </xf>
    <xf numFmtId="195" fontId="58" fillId="0" borderId="18">
      <alignment horizontal="left"/>
    </xf>
    <xf numFmtId="0" fontId="32" fillId="0" borderId="2">
      <alignment horizontal="left" vertical="center"/>
    </xf>
    <xf numFmtId="195" fontId="58" fillId="0" borderId="18">
      <alignment horizontal="left"/>
    </xf>
    <xf numFmtId="195" fontId="58" fillId="0" borderId="18">
      <alignment horizontal="left"/>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38" fillId="18" borderId="7" applyNumberFormat="0" applyAlignment="0" applyProtection="0"/>
    <xf numFmtId="0" fontId="29" fillId="27" borderId="23" applyNumberFormat="0" applyProtection="0">
      <alignment horizontal="left" vertical="center" indent="1"/>
    </xf>
    <xf numFmtId="0" fontId="47" fillId="7" borderId="7" applyNumberFormat="0" applyAlignment="0" applyProtection="0"/>
    <xf numFmtId="195" fontId="58" fillId="0" borderId="18">
      <alignment horizontal="left"/>
    </xf>
    <xf numFmtId="0" fontId="51" fillId="20" borderId="16"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28" fillId="6" borderId="13" applyNumberFormat="0" applyBorder="0" applyAlignment="0" applyProtection="0"/>
    <xf numFmtId="0" fontId="4" fillId="6" borderId="15" applyNumberFormat="0" applyFont="0" applyAlignment="0" applyProtection="0"/>
    <xf numFmtId="0" fontId="53" fillId="0" borderId="17" applyNumberFormat="0" applyFill="0" applyAlignment="0" applyProtection="0"/>
    <xf numFmtId="0" fontId="4" fillId="6" borderId="15" applyNumberFormat="0" applyFont="0" applyAlignment="0" applyProtection="0"/>
    <xf numFmtId="0" fontId="29" fillId="27" borderId="23" applyNumberFormat="0" applyProtection="0">
      <alignment horizontal="left" vertical="center" indent="1"/>
    </xf>
    <xf numFmtId="195" fontId="58" fillId="0" borderId="18">
      <alignment horizontal="left"/>
    </xf>
    <xf numFmtId="195" fontId="64" fillId="0" borderId="18">
      <alignment horizontal="center"/>
    </xf>
    <xf numFmtId="9" fontId="1" fillId="0" borderId="0" applyFont="0" applyFill="0" applyBorder="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53" fillId="0" borderId="17" applyNumberFormat="0" applyFill="0" applyAlignment="0" applyProtection="0"/>
    <xf numFmtId="0" fontId="54" fillId="20" borderId="7" applyNumberFormat="0" applyAlignment="0" applyProtection="0"/>
    <xf numFmtId="199" fontId="40" fillId="28" borderId="23" applyProtection="0">
      <alignment horizontal="right" vertical="center"/>
    </xf>
    <xf numFmtId="0" fontId="57" fillId="0" borderId="18">
      <alignment horizontal="right" wrapText="1"/>
    </xf>
    <xf numFmtId="0" fontId="4" fillId="6" borderId="15" applyNumberFormat="0" applyFont="0" applyAlignment="0" applyProtection="0"/>
    <xf numFmtId="164" fontId="55" fillId="0" borderId="18" applyFill="0" applyBorder="0" applyProtection="0">
      <alignment horizontal="right" vertical="top"/>
    </xf>
    <xf numFmtId="0" fontId="57" fillId="0" borderId="18">
      <alignment horizontal="right" wrapText="1"/>
    </xf>
    <xf numFmtId="195" fontId="64" fillId="0" borderId="18">
      <alignment horizontal="center"/>
    </xf>
    <xf numFmtId="0" fontId="4" fillId="6" borderId="15" applyNumberFormat="0" applyFont="0" applyAlignment="0" applyProtection="0"/>
    <xf numFmtId="195" fontId="58" fillId="0" borderId="18">
      <alignment horizontal="left"/>
    </xf>
    <xf numFmtId="0" fontId="47" fillId="9" borderId="7" applyNumberFormat="0" applyAlignment="0" applyProtection="0"/>
    <xf numFmtId="0" fontId="51" fillId="18" borderId="16" applyNumberFormat="0" applyAlignment="0" applyProtection="0"/>
    <xf numFmtId="0" fontId="54" fillId="20" borderId="7" applyNumberFormat="0" applyAlignment="0" applyProtection="0"/>
    <xf numFmtId="0" fontId="38" fillId="18" borderId="7" applyNumberFormat="0" applyAlignment="0" applyProtection="0"/>
    <xf numFmtId="0" fontId="32" fillId="0" borderId="2">
      <alignment horizontal="left" vertical="center"/>
    </xf>
    <xf numFmtId="0" fontId="4" fillId="6" borderId="15" applyNumberFormat="0" applyFont="0" applyAlignment="0" applyProtection="0"/>
    <xf numFmtId="195" fontId="64" fillId="0" borderId="18">
      <alignment horizontal="center"/>
    </xf>
    <xf numFmtId="0" fontId="38" fillId="18" borderId="7" applyNumberFormat="0" applyAlignment="0" applyProtection="0"/>
    <xf numFmtId="0" fontId="38" fillId="18" borderId="7" applyNumberFormat="0" applyAlignment="0" applyProtection="0"/>
    <xf numFmtId="9" fontId="1" fillId="0" borderId="0" applyFont="0" applyFill="0" applyBorder="0" applyAlignment="0" applyProtection="0"/>
    <xf numFmtId="0" fontId="54" fillId="20" borderId="7" applyNumberFormat="0" applyAlignment="0" applyProtection="0"/>
    <xf numFmtId="0" fontId="4" fillId="6" borderId="15" applyNumberFormat="0" applyFont="0" applyAlignment="0" applyProtection="0"/>
    <xf numFmtId="0" fontId="4" fillId="6" borderId="15" applyNumberFormat="0" applyFont="0" applyAlignment="0" applyProtection="0"/>
    <xf numFmtId="0" fontId="28" fillId="6" borderId="13" applyNumberFormat="0" applyBorder="0" applyAlignment="0" applyProtection="0"/>
    <xf numFmtId="0" fontId="38" fillId="18" borderId="7" applyNumberFormat="0" applyAlignment="0" applyProtection="0"/>
    <xf numFmtId="195" fontId="58" fillId="0" borderId="18">
      <alignment horizontal="left"/>
    </xf>
    <xf numFmtId="0" fontId="53" fillId="0" borderId="17" applyNumberFormat="0" applyFill="0" applyAlignment="0" applyProtection="0"/>
    <xf numFmtId="0" fontId="53" fillId="0" borderId="17" applyNumberFormat="0" applyFill="0" applyAlignment="0" applyProtection="0"/>
    <xf numFmtId="0" fontId="29" fillId="27" borderId="23" applyNumberFormat="0" applyProtection="0">
      <alignment horizontal="left" vertical="center" indent="1"/>
    </xf>
    <xf numFmtId="0" fontId="32" fillId="0" borderId="2">
      <alignment horizontal="left" vertical="center"/>
    </xf>
    <xf numFmtId="199" fontId="40" fillId="28" borderId="23" applyProtection="0">
      <alignment horizontal="right" vertical="center"/>
    </xf>
    <xf numFmtId="195" fontId="64" fillId="0" borderId="18">
      <alignment horizontal="center"/>
    </xf>
    <xf numFmtId="0" fontId="57" fillId="0" borderId="18">
      <alignment horizontal="right" wrapText="1"/>
    </xf>
    <xf numFmtId="0" fontId="47" fillId="9" borderId="7" applyNumberFormat="0" applyAlignment="0" applyProtection="0"/>
    <xf numFmtId="0" fontId="38" fillId="18" borderId="7" applyNumberFormat="0" applyAlignment="0" applyProtection="0"/>
    <xf numFmtId="0" fontId="53" fillId="0" borderId="17" applyNumberFormat="0" applyFill="0" applyAlignment="0" applyProtection="0"/>
    <xf numFmtId="0" fontId="53" fillId="0" borderId="24" applyNumberFormat="0" applyFill="0" applyAlignment="0" applyProtection="0"/>
    <xf numFmtId="0" fontId="53" fillId="0" borderId="24" applyNumberFormat="0" applyFill="0" applyAlignment="0" applyProtection="0"/>
    <xf numFmtId="0" fontId="4" fillId="6" borderId="15" applyNumberFormat="0" applyFon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28" fillId="6" borderId="13" applyNumberFormat="0" applyBorder="0" applyAlignment="0" applyProtection="0"/>
    <xf numFmtId="0" fontId="53" fillId="0" borderId="17" applyNumberFormat="0" applyFill="0" applyAlignment="0" applyProtection="0"/>
    <xf numFmtId="195" fontId="58" fillId="0" borderId="18">
      <alignment horizontal="left"/>
    </xf>
    <xf numFmtId="0" fontId="47" fillId="9" borderId="7" applyNumberFormat="0" applyAlignment="0" applyProtection="0"/>
    <xf numFmtId="0" fontId="57" fillId="0" borderId="18">
      <alignment horizontal="right" wrapText="1"/>
    </xf>
    <xf numFmtId="195" fontId="58" fillId="0" borderId="18">
      <alignment horizontal="left"/>
    </xf>
    <xf numFmtId="0" fontId="29" fillId="27" borderId="23" applyNumberFormat="0" applyProtection="0">
      <alignment horizontal="left" vertical="center" indent="1"/>
    </xf>
    <xf numFmtId="0" fontId="47" fillId="9" borderId="7" applyNumberFormat="0" applyAlignment="0" applyProtection="0"/>
    <xf numFmtId="0" fontId="47" fillId="9" borderId="7" applyNumberFormat="0" applyAlignment="0" applyProtection="0"/>
    <xf numFmtId="0" fontId="51" fillId="20" borderId="16" applyNumberFormat="0" applyAlignment="0" applyProtection="0"/>
    <xf numFmtId="0" fontId="57" fillId="0" borderId="18">
      <alignment horizontal="right" wrapText="1"/>
    </xf>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0" fontId="57" fillId="0" borderId="18">
      <alignment horizontal="right" wrapText="1"/>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3" fillId="0" borderId="17" applyNumberFormat="0" applyFill="0" applyAlignment="0" applyProtection="0"/>
    <xf numFmtId="195" fontId="58" fillId="0" borderId="18">
      <alignment horizontal="left"/>
    </xf>
    <xf numFmtId="0" fontId="4" fillId="6" borderId="15" applyNumberFormat="0" applyFont="0" applyAlignment="0" applyProtection="0"/>
    <xf numFmtId="0" fontId="32" fillId="0" borderId="2">
      <alignment horizontal="left" vertical="center"/>
    </xf>
    <xf numFmtId="0" fontId="51" fillId="20" borderId="16" applyNumberFormat="0" applyAlignment="0" applyProtection="0"/>
    <xf numFmtId="0" fontId="29" fillId="27" borderId="23" applyNumberFormat="0" applyProtection="0">
      <alignment horizontal="left" vertical="center" indent="1"/>
    </xf>
    <xf numFmtId="195" fontId="58" fillId="0" borderId="18">
      <alignment horizontal="left"/>
    </xf>
    <xf numFmtId="0" fontId="57" fillId="0" borderId="18">
      <alignment horizontal="right" wrapText="1"/>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9"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9"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9"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195" fontId="64" fillId="0" borderId="18">
      <alignment horizontal="center"/>
    </xf>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9" fontId="40" fillId="28" borderId="23" applyProtection="0">
      <alignment horizontal="right" vertical="center"/>
    </xf>
    <xf numFmtId="0" fontId="4" fillId="6" borderId="15" applyNumberFormat="0" applyFont="0" applyAlignment="0" applyProtection="0"/>
    <xf numFmtId="199" fontId="40" fillId="28" borderId="23" applyProtection="0">
      <alignment horizontal="right" vertical="center"/>
    </xf>
    <xf numFmtId="0" fontId="47" fillId="7" borderId="7" applyNumberFormat="0" applyAlignment="0" applyProtection="0"/>
    <xf numFmtId="199"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5"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29" fillId="27" borderId="23" applyNumberFormat="0" applyProtection="0">
      <alignment horizontal="left" vertical="center" indent="1"/>
    </xf>
    <xf numFmtId="164" fontId="55" fillId="0" borderId="18" applyFill="0" applyBorder="0" applyProtection="0">
      <alignment horizontal="right" vertical="top"/>
    </xf>
    <xf numFmtId="0" fontId="29" fillId="27" borderId="23" applyNumberFormat="0" applyProtection="0">
      <alignment horizontal="left" vertical="center" indent="1"/>
    </xf>
    <xf numFmtId="195" fontId="64" fillId="0" borderId="18">
      <alignment horizontal="center"/>
    </xf>
    <xf numFmtId="199"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57" fillId="0" borderId="18">
      <alignment horizontal="right" wrapText="1"/>
    </xf>
    <xf numFmtId="164" fontId="55" fillId="0" borderId="18" applyFill="0" applyBorder="0" applyProtection="0">
      <alignment horizontal="right" vertical="top"/>
    </xf>
    <xf numFmtId="195" fontId="64" fillId="0" borderId="18">
      <alignment horizontal="center"/>
    </xf>
    <xf numFmtId="195" fontId="58" fillId="0" borderId="18">
      <alignment horizontal="left"/>
    </xf>
    <xf numFmtId="195" fontId="58" fillId="0" borderId="18">
      <alignment horizontal="left"/>
    </xf>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5" fontId="64" fillId="0" borderId="18">
      <alignment horizontal="center"/>
    </xf>
    <xf numFmtId="195"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5"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9"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9" fontId="40" fillId="28" borderId="23" applyProtection="0">
      <alignment horizontal="right" vertical="center"/>
    </xf>
    <xf numFmtId="199"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5" fontId="64" fillId="0" borderId="18">
      <alignment horizontal="center"/>
    </xf>
    <xf numFmtId="164" fontId="55" fillId="0" borderId="18" applyFill="0" applyBorder="0" applyProtection="0">
      <alignment horizontal="right" vertical="top"/>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5" fontId="64" fillId="0" borderId="18">
      <alignment horizontal="center"/>
    </xf>
    <xf numFmtId="195"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5"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5" fontId="58" fillId="0" borderId="18">
      <alignment horizontal="left"/>
    </xf>
    <xf numFmtId="0" fontId="51" fillId="18" borderId="16" applyNumberFormat="0" applyAlignment="0" applyProtection="0"/>
    <xf numFmtId="195" fontId="58" fillId="0" borderId="18">
      <alignment horizontal="left"/>
    </xf>
    <xf numFmtId="0" fontId="57" fillId="0" borderId="18">
      <alignment horizontal="right" wrapText="1"/>
    </xf>
    <xf numFmtId="0" fontId="53" fillId="0" borderId="17" applyNumberFormat="0" applyFill="0" applyAlignment="0" applyProtection="0"/>
    <xf numFmtId="195"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5"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5"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5" fontId="58" fillId="0" borderId="18">
      <alignment horizontal="left"/>
    </xf>
    <xf numFmtId="0" fontId="47" fillId="7" borderId="7" applyNumberFormat="0" applyAlignment="0" applyProtection="0"/>
    <xf numFmtId="0" fontId="4" fillId="6" borderId="15" applyNumberFormat="0" applyFont="0" applyAlignment="0" applyProtection="0"/>
    <xf numFmtId="195" fontId="58" fillId="0" borderId="18">
      <alignment horizontal="left"/>
    </xf>
    <xf numFmtId="0" fontId="38" fillId="18" borderId="7" applyNumberFormat="0" applyAlignment="0" applyProtection="0"/>
    <xf numFmtId="0" fontId="53" fillId="0" borderId="24" applyNumberFormat="0" applyFill="0" applyAlignment="0" applyProtection="0"/>
    <xf numFmtId="199"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5" fontId="58" fillId="0" borderId="18">
      <alignment horizontal="left"/>
    </xf>
    <xf numFmtId="0" fontId="29" fillId="27" borderId="23" applyNumberFormat="0" applyProtection="0">
      <alignment horizontal="left" vertical="center" indent="1"/>
    </xf>
    <xf numFmtId="195" fontId="58" fillId="0" borderId="18">
      <alignment horizontal="left"/>
    </xf>
    <xf numFmtId="195"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9"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5" fontId="64" fillId="0" borderId="18">
      <alignment horizontal="center"/>
    </xf>
    <xf numFmtId="195" fontId="64" fillId="0" borderId="18">
      <alignment horizontal="center"/>
    </xf>
    <xf numFmtId="195"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5"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0" fontId="53" fillId="0" borderId="17" applyNumberFormat="0" applyFill="0" applyAlignment="0" applyProtection="0"/>
    <xf numFmtId="195" fontId="64" fillId="0" borderId="18">
      <alignment horizontal="center"/>
    </xf>
    <xf numFmtId="164" fontId="55" fillId="0" borderId="18" applyFill="0" applyBorder="0" applyProtection="0">
      <alignment horizontal="right" vertical="top"/>
    </xf>
    <xf numFmtId="195"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0" fontId="53" fillId="0" borderId="17" applyNumberFormat="0" applyFill="0" applyAlignment="0" applyProtection="0"/>
    <xf numFmtId="195"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195" fontId="58" fillId="0" borderId="18">
      <alignment horizontal="left"/>
    </xf>
    <xf numFmtId="0" fontId="57" fillId="0" borderId="18">
      <alignment horizontal="right" wrapText="1"/>
    </xf>
    <xf numFmtId="0" fontId="53" fillId="0" borderId="24" applyNumberFormat="0" applyFill="0" applyAlignment="0" applyProtection="0"/>
    <xf numFmtId="195"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5" fontId="58" fillId="0" borderId="18">
      <alignment horizontal="left"/>
    </xf>
    <xf numFmtId="195"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64" fontId="55" fillId="0" borderId="18" applyFill="0" applyBorder="0" applyProtection="0">
      <alignment horizontal="right" vertical="top"/>
    </xf>
    <xf numFmtId="199"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9"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9"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9" fontId="40" fillId="28" borderId="23" applyProtection="0">
      <alignment horizontal="right" vertical="center"/>
    </xf>
    <xf numFmtId="0" fontId="4" fillId="6" borderId="15" applyNumberFormat="0" applyFont="0" applyAlignment="0" applyProtection="0"/>
    <xf numFmtId="199" fontId="40" fillId="28" borderId="23" applyProtection="0">
      <alignment horizontal="right" vertical="center"/>
    </xf>
    <xf numFmtId="0" fontId="47" fillId="7" borderId="7" applyNumberFormat="0" applyAlignment="0" applyProtection="0"/>
    <xf numFmtId="199"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5"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29" fillId="27" borderId="23" applyNumberFormat="0" applyProtection="0">
      <alignment horizontal="left" vertical="center" indent="1"/>
    </xf>
    <xf numFmtId="164" fontId="55" fillId="0" borderId="18" applyFill="0" applyBorder="0" applyProtection="0">
      <alignment horizontal="right" vertical="top"/>
    </xf>
    <xf numFmtId="0" fontId="29" fillId="27" borderId="23" applyNumberFormat="0" applyProtection="0">
      <alignment horizontal="left" vertical="center" indent="1"/>
    </xf>
    <xf numFmtId="195" fontId="64" fillId="0" borderId="18">
      <alignment horizontal="center"/>
    </xf>
    <xf numFmtId="199"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57" fillId="0" borderId="18">
      <alignment horizontal="right" wrapText="1"/>
    </xf>
    <xf numFmtId="164" fontId="55" fillId="0" borderId="18" applyFill="0" applyBorder="0" applyProtection="0">
      <alignment horizontal="right" vertical="top"/>
    </xf>
    <xf numFmtId="195" fontId="64" fillId="0" borderId="18">
      <alignment horizontal="center"/>
    </xf>
    <xf numFmtId="195" fontId="58" fillId="0" borderId="18">
      <alignment horizontal="left"/>
    </xf>
    <xf numFmtId="195" fontId="58" fillId="0" borderId="18">
      <alignment horizontal="left"/>
    </xf>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5" fontId="64" fillId="0" borderId="18">
      <alignment horizontal="center"/>
    </xf>
    <xf numFmtId="195"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5"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9"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9" fontId="40" fillId="28" borderId="23" applyProtection="0">
      <alignment horizontal="right" vertical="center"/>
    </xf>
    <xf numFmtId="199"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5" fontId="64" fillId="0" borderId="18">
      <alignment horizontal="center"/>
    </xf>
    <xf numFmtId="195"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5" fontId="64" fillId="0" borderId="18">
      <alignment horizontal="center"/>
    </xf>
    <xf numFmtId="195"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5"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5" fontId="58" fillId="0" borderId="18">
      <alignment horizontal="left"/>
    </xf>
    <xf numFmtId="0" fontId="51" fillId="18" borderId="16" applyNumberFormat="0" applyAlignment="0" applyProtection="0"/>
    <xf numFmtId="195" fontId="58" fillId="0" borderId="18">
      <alignment horizontal="left"/>
    </xf>
    <xf numFmtId="0" fontId="57" fillId="0" borderId="18">
      <alignment horizontal="right" wrapText="1"/>
    </xf>
    <xf numFmtId="0" fontId="53" fillId="0" borderId="17" applyNumberFormat="0" applyFill="0" applyAlignment="0" applyProtection="0"/>
    <xf numFmtId="195"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5"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5"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5" fontId="58" fillId="0" borderId="18">
      <alignment horizontal="left"/>
    </xf>
    <xf numFmtId="0" fontId="47" fillId="7" borderId="7" applyNumberFormat="0" applyAlignment="0" applyProtection="0"/>
    <xf numFmtId="0" fontId="4" fillId="6" borderId="15" applyNumberFormat="0" applyFont="0" applyAlignment="0" applyProtection="0"/>
    <xf numFmtId="195" fontId="58" fillId="0" borderId="18">
      <alignment horizontal="left"/>
    </xf>
    <xf numFmtId="0" fontId="38" fillId="18" borderId="7" applyNumberFormat="0" applyAlignment="0" applyProtection="0"/>
    <xf numFmtId="0" fontId="53" fillId="0" borderId="24" applyNumberFormat="0" applyFill="0" applyAlignment="0" applyProtection="0"/>
    <xf numFmtId="199"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5" fontId="58" fillId="0" borderId="18">
      <alignment horizontal="left"/>
    </xf>
    <xf numFmtId="0" fontId="29" fillId="27" borderId="23" applyNumberFormat="0" applyProtection="0">
      <alignment horizontal="left" vertical="center" indent="1"/>
    </xf>
    <xf numFmtId="195" fontId="58" fillId="0" borderId="18">
      <alignment horizontal="left"/>
    </xf>
    <xf numFmtId="195"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9"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5" fontId="64" fillId="0" borderId="18">
      <alignment horizontal="center"/>
    </xf>
    <xf numFmtId="195" fontId="64" fillId="0" borderId="18">
      <alignment horizontal="center"/>
    </xf>
    <xf numFmtId="195"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5"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0" fontId="53" fillId="0" borderId="17" applyNumberFormat="0" applyFill="0" applyAlignment="0" applyProtection="0"/>
    <xf numFmtId="195" fontId="64" fillId="0" borderId="18">
      <alignment horizontal="center"/>
    </xf>
    <xf numFmtId="164" fontId="55" fillId="0" borderId="18" applyFill="0" applyBorder="0" applyProtection="0">
      <alignment horizontal="right" vertical="top"/>
    </xf>
    <xf numFmtId="195"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0" fontId="53" fillId="0" borderId="17" applyNumberFormat="0" applyFill="0" applyAlignment="0" applyProtection="0"/>
    <xf numFmtId="195" fontId="58" fillId="0" borderId="18">
      <alignment horizontal="left"/>
    </xf>
    <xf numFmtId="0" fontId="57" fillId="0" borderId="18">
      <alignment horizontal="right" wrapText="1"/>
    </xf>
    <xf numFmtId="195"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195"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5" fontId="58" fillId="0" borderId="18">
      <alignment horizontal="left"/>
    </xf>
    <xf numFmtId="195"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199"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9"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9"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9" fontId="40" fillId="28" borderId="23" applyProtection="0">
      <alignment horizontal="right" vertical="center"/>
    </xf>
    <xf numFmtId="0" fontId="4" fillId="6" borderId="15" applyNumberFormat="0" applyFont="0" applyAlignment="0" applyProtection="0"/>
    <xf numFmtId="199" fontId="40" fillId="28" borderId="23" applyProtection="0">
      <alignment horizontal="right" vertical="center"/>
    </xf>
    <xf numFmtId="0" fontId="47" fillId="7" borderId="7" applyNumberFormat="0" applyAlignment="0" applyProtection="0"/>
    <xf numFmtId="199"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5"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29" fillId="27" borderId="23" applyNumberFormat="0" applyProtection="0">
      <alignment horizontal="left" vertical="center" indent="1"/>
    </xf>
    <xf numFmtId="164" fontId="55" fillId="0" borderId="18" applyFill="0" applyBorder="0" applyProtection="0">
      <alignment horizontal="right" vertical="top"/>
    </xf>
    <xf numFmtId="0" fontId="29" fillId="27" borderId="23" applyNumberFormat="0" applyProtection="0">
      <alignment horizontal="left" vertical="center" indent="1"/>
    </xf>
    <xf numFmtId="195" fontId="64" fillId="0" borderId="18">
      <alignment horizontal="center"/>
    </xf>
    <xf numFmtId="199"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57" fillId="0" borderId="18">
      <alignment horizontal="right" wrapText="1"/>
    </xf>
    <xf numFmtId="164" fontId="55" fillId="0" borderId="18" applyFill="0" applyBorder="0" applyProtection="0">
      <alignment horizontal="right" vertical="top"/>
    </xf>
    <xf numFmtId="195" fontId="64" fillId="0" borderId="18">
      <alignment horizontal="center"/>
    </xf>
    <xf numFmtId="195" fontId="58" fillId="0" borderId="18">
      <alignment horizontal="left"/>
    </xf>
    <xf numFmtId="195" fontId="58" fillId="0" borderId="18">
      <alignment horizontal="left"/>
    </xf>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5" fontId="64" fillId="0" borderId="18">
      <alignment horizontal="center"/>
    </xf>
    <xf numFmtId="195"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5"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9"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9" fontId="40" fillId="28" borderId="23" applyProtection="0">
      <alignment horizontal="right" vertical="center"/>
    </xf>
    <xf numFmtId="199"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5"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5" fontId="64" fillId="0" borderId="18">
      <alignment horizontal="center"/>
    </xf>
    <xf numFmtId="195"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5"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5" fontId="58" fillId="0" borderId="18">
      <alignment horizontal="left"/>
    </xf>
    <xf numFmtId="0" fontId="51" fillId="18" borderId="16" applyNumberFormat="0" applyAlignment="0" applyProtection="0"/>
    <xf numFmtId="195" fontId="58" fillId="0" borderId="18">
      <alignment horizontal="left"/>
    </xf>
    <xf numFmtId="0" fontId="57" fillId="0" borderId="18">
      <alignment horizontal="right" wrapText="1"/>
    </xf>
    <xf numFmtId="0" fontId="53" fillId="0" borderId="17" applyNumberFormat="0" applyFill="0" applyAlignment="0" applyProtection="0"/>
    <xf numFmtId="195"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5"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5"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5" fontId="58" fillId="0" borderId="18">
      <alignment horizontal="left"/>
    </xf>
    <xf numFmtId="0" fontId="47" fillId="7" borderId="7" applyNumberFormat="0" applyAlignment="0" applyProtection="0"/>
    <xf numFmtId="0" fontId="4" fillId="6" borderId="15" applyNumberFormat="0" applyFont="0" applyAlignment="0" applyProtection="0"/>
    <xf numFmtId="195" fontId="58" fillId="0" borderId="18">
      <alignment horizontal="left"/>
    </xf>
    <xf numFmtId="0" fontId="38" fillId="18" borderId="7" applyNumberFormat="0" applyAlignment="0" applyProtection="0"/>
    <xf numFmtId="0" fontId="53" fillId="0" borderId="24" applyNumberFormat="0" applyFill="0" applyAlignment="0" applyProtection="0"/>
    <xf numFmtId="199"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5" fontId="58" fillId="0" borderId="18">
      <alignment horizontal="left"/>
    </xf>
    <xf numFmtId="0" fontId="29" fillId="27" borderId="23" applyNumberFormat="0" applyProtection="0">
      <alignment horizontal="left" vertical="center" indent="1"/>
    </xf>
    <xf numFmtId="195" fontId="58" fillId="0" borderId="18">
      <alignment horizontal="left"/>
    </xf>
    <xf numFmtId="195"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9"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5" fontId="64" fillId="0" borderId="18">
      <alignment horizontal="center"/>
    </xf>
    <xf numFmtId="195" fontId="64" fillId="0" borderId="18">
      <alignment horizontal="center"/>
    </xf>
    <xf numFmtId="195"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5"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0" fontId="53" fillId="0" borderId="17" applyNumberFormat="0" applyFill="0" applyAlignment="0" applyProtection="0"/>
    <xf numFmtId="195" fontId="64" fillId="0" borderId="18">
      <alignment horizontal="center"/>
    </xf>
    <xf numFmtId="164" fontId="55" fillId="0" borderId="18" applyFill="0" applyBorder="0" applyProtection="0">
      <alignment horizontal="right" vertical="top"/>
    </xf>
    <xf numFmtId="195"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0" fontId="53" fillId="0" borderId="17" applyNumberFormat="0" applyFill="0" applyAlignment="0" applyProtection="0"/>
    <xf numFmtId="195"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195"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5" fontId="58" fillId="0" borderId="18">
      <alignment horizontal="left"/>
    </xf>
    <xf numFmtId="195"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9" fontId="1" fillId="0" borderId="0" applyFont="0" applyFill="0" applyBorder="0" applyAlignment="0" applyProtection="0"/>
    <xf numFmtId="0" fontId="38" fillId="18" borderId="7" applyNumberFormat="0" applyAlignment="0" applyProtection="0"/>
    <xf numFmtId="0" fontId="51" fillId="18" borderId="16" applyNumberFormat="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0" fontId="4" fillId="6" borderId="15" applyNumberFormat="0" applyFont="0" applyAlignment="0" applyProtection="0"/>
    <xf numFmtId="0" fontId="38" fillId="18" borderId="7" applyNumberFormat="0" applyAlignment="0" applyProtection="0"/>
    <xf numFmtId="0" fontId="51" fillId="18" borderId="16"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7" fillId="9" borderId="7" applyNumberFormat="0" applyAlignment="0" applyProtection="0"/>
    <xf numFmtId="195" fontId="58" fillId="0" borderId="18">
      <alignment horizontal="left"/>
    </xf>
    <xf numFmtId="165" fontId="4" fillId="0" borderId="0" applyFont="0" applyFill="0" applyBorder="0" applyAlignment="0" applyProtection="0"/>
    <xf numFmtId="0" fontId="28" fillId="6" borderId="13" applyNumberFormat="0" applyBorder="0" applyAlignment="0" applyProtection="0"/>
    <xf numFmtId="195" fontId="64" fillId="0" borderId="18">
      <alignment horizontal="center"/>
    </xf>
    <xf numFmtId="0" fontId="29" fillId="27" borderId="23" applyNumberFormat="0" applyProtection="0">
      <alignment horizontal="left" vertical="center" indent="1"/>
    </xf>
    <xf numFmtId="0" fontId="32" fillId="0" borderId="2">
      <alignment horizontal="left" vertical="center"/>
    </xf>
    <xf numFmtId="164" fontId="55" fillId="0" borderId="18" applyFill="0" applyBorder="0" applyProtection="0">
      <alignment horizontal="right" vertical="top"/>
    </xf>
    <xf numFmtId="0" fontId="54" fillId="20" borderId="7" applyNumberFormat="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53" fillId="0" borderId="17" applyNumberFormat="0" applyFill="0" applyAlignment="0" applyProtection="0"/>
    <xf numFmtId="199" fontId="40" fillId="28" borderId="23" applyProtection="0">
      <alignment horizontal="right" vertical="center"/>
    </xf>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38" fillId="18" borderId="7" applyNumberFormat="0" applyAlignment="0" applyProtection="0"/>
    <xf numFmtId="0" fontId="53" fillId="0" borderId="17" applyNumberFormat="0" applyFill="0" applyAlignment="0" applyProtection="0"/>
    <xf numFmtId="195" fontId="58" fillId="0" borderId="18">
      <alignment horizontal="left"/>
    </xf>
    <xf numFmtId="164" fontId="55" fillId="0" borderId="18" applyFill="0" applyBorder="0" applyProtection="0">
      <alignment horizontal="right" vertical="top"/>
    </xf>
    <xf numFmtId="0" fontId="47" fillId="7" borderId="7" applyNumberFormat="0" applyAlignment="0" applyProtection="0"/>
    <xf numFmtId="0" fontId="51" fillId="18" borderId="16" applyNumberFormat="0" applyAlignment="0" applyProtection="0"/>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4" fillId="6" borderId="15" applyNumberFormat="0" applyFont="0" applyAlignment="0" applyProtection="0"/>
    <xf numFmtId="0" fontId="47" fillId="9" borderId="7" applyNumberFormat="0" applyAlignment="0" applyProtection="0"/>
    <xf numFmtId="0" fontId="47" fillId="9" borderId="7" applyNumberFormat="0" applyAlignment="0" applyProtection="0"/>
    <xf numFmtId="0" fontId="38" fillId="18"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7" fillId="9" borderId="7" applyNumberFormat="0" applyAlignment="0" applyProtection="0"/>
    <xf numFmtId="0" fontId="32" fillId="0" borderId="2">
      <alignment horizontal="left" vertical="center"/>
    </xf>
    <xf numFmtId="0" fontId="4" fillId="6" borderId="15" applyNumberFormat="0" applyFon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1" fillId="18" borderId="16" applyNumberFormat="0" applyAlignment="0" applyProtection="0"/>
    <xf numFmtId="0" fontId="47" fillId="7" borderId="7" applyNumberFormat="0" applyAlignment="0" applyProtection="0"/>
    <xf numFmtId="195" fontId="64" fillId="0" borderId="18">
      <alignment horizontal="center"/>
    </xf>
    <xf numFmtId="195" fontId="58" fillId="0" borderId="18">
      <alignment horizontal="left"/>
    </xf>
    <xf numFmtId="0" fontId="29" fillId="27" borderId="23" applyNumberFormat="0" applyProtection="0">
      <alignment horizontal="left" vertical="center" indent="1"/>
    </xf>
    <xf numFmtId="195" fontId="58" fillId="0" borderId="18">
      <alignment horizontal="left"/>
    </xf>
    <xf numFmtId="0" fontId="47" fillId="9" borderId="7" applyNumberFormat="0" applyAlignment="0" applyProtection="0"/>
    <xf numFmtId="0" fontId="53" fillId="0" borderId="24" applyNumberFormat="0" applyFill="0" applyAlignment="0" applyProtection="0"/>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199" fontId="40" fillId="28" borderId="23" applyProtection="0">
      <alignment horizontal="right" vertical="center"/>
    </xf>
    <xf numFmtId="0" fontId="53" fillId="0" borderId="24" applyNumberFormat="0" applyFill="0" applyAlignment="0" applyProtection="0"/>
    <xf numFmtId="195" fontId="64" fillId="0" borderId="18">
      <alignment horizontal="center"/>
    </xf>
    <xf numFmtId="164" fontId="55" fillId="0" borderId="18" applyFill="0" applyBorder="0" applyProtection="0">
      <alignment horizontal="right" vertical="top"/>
    </xf>
    <xf numFmtId="0" fontId="53" fillId="0" borderId="17" applyNumberFormat="0" applyFill="0" applyAlignment="0" applyProtection="0"/>
    <xf numFmtId="195" fontId="58" fillId="0" borderId="18">
      <alignment horizontal="left"/>
    </xf>
    <xf numFmtId="195" fontId="58" fillId="0" borderId="18">
      <alignment horizontal="left"/>
    </xf>
    <xf numFmtId="195" fontId="64" fillId="0" borderId="18">
      <alignment horizontal="center"/>
    </xf>
    <xf numFmtId="0" fontId="53" fillId="0" borderId="24" applyNumberFormat="0" applyFill="0" applyAlignment="0" applyProtection="0"/>
    <xf numFmtId="0" fontId="51" fillId="18" borderId="16" applyNumberFormat="0" applyAlignment="0" applyProtection="0"/>
    <xf numFmtId="165" fontId="4" fillId="0" borderId="0" applyFont="0" applyFill="0" applyBorder="0" applyAlignment="0" applyProtection="0"/>
    <xf numFmtId="0" fontId="47" fillId="9" borderId="7" applyNumberFormat="0" applyAlignment="0" applyProtection="0"/>
    <xf numFmtId="0" fontId="4" fillId="6" borderId="15" applyNumberFormat="0" applyFont="0" applyAlignment="0" applyProtection="0"/>
    <xf numFmtId="0" fontId="51" fillId="20" borderId="16" applyNumberFormat="0" applyAlignment="0" applyProtection="0"/>
    <xf numFmtId="199" fontId="40" fillId="28" borderId="23" applyProtection="0">
      <alignment horizontal="right" vertical="center"/>
    </xf>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38" fillId="18" borderId="7" applyNumberFormat="0" applyAlignment="0" applyProtection="0"/>
    <xf numFmtId="0" fontId="29" fillId="27" borderId="23" applyNumberFormat="0" applyProtection="0">
      <alignment horizontal="left" vertical="center" indent="1"/>
    </xf>
    <xf numFmtId="0" fontId="32" fillId="0" borderId="2">
      <alignment horizontal="left" vertical="center"/>
    </xf>
    <xf numFmtId="0" fontId="32" fillId="0" borderId="2">
      <alignment horizontal="left" vertical="center"/>
    </xf>
    <xf numFmtId="0" fontId="53" fillId="0" borderId="17" applyNumberFormat="0" applyFill="0" applyAlignment="0" applyProtection="0"/>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0" fontId="53" fillId="0" borderId="17" applyNumberFormat="0" applyFill="0" applyAlignment="0" applyProtection="0"/>
    <xf numFmtId="0" fontId="38" fillId="18" borderId="7" applyNumberFormat="0" applyAlignment="0" applyProtection="0"/>
    <xf numFmtId="0" fontId="29" fillId="27" borderId="23" applyNumberFormat="0" applyProtection="0">
      <alignment horizontal="left" vertical="center" indent="1"/>
    </xf>
    <xf numFmtId="0" fontId="28" fillId="6" borderId="13" applyNumberFormat="0" applyBorder="0" applyAlignment="0" applyProtection="0"/>
    <xf numFmtId="0" fontId="32" fillId="0" borderId="2">
      <alignment horizontal="left" vertical="center"/>
    </xf>
    <xf numFmtId="0" fontId="54" fillId="20" borderId="7" applyNumberFormat="0" applyAlignment="0" applyProtection="0"/>
    <xf numFmtId="199" fontId="40" fillId="28" borderId="23" applyProtection="0">
      <alignment horizontal="right" vertical="center"/>
    </xf>
    <xf numFmtId="0" fontId="32" fillId="0" borderId="2">
      <alignment horizontal="left" vertical="center"/>
    </xf>
    <xf numFmtId="0" fontId="4" fillId="6" borderId="15" applyNumberFormat="0" applyFont="0" applyAlignment="0" applyProtection="0"/>
    <xf numFmtId="0" fontId="54" fillId="20" borderId="7" applyNumberFormat="0" applyAlignment="0" applyProtection="0"/>
    <xf numFmtId="0" fontId="29" fillId="27" borderId="23" applyNumberFormat="0" applyProtection="0">
      <alignment horizontal="left" vertical="center" indent="1"/>
    </xf>
    <xf numFmtId="195" fontId="64" fillId="0" borderId="18">
      <alignment horizont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38" fillId="18" borderId="7" applyNumberFormat="0" applyAlignment="0" applyProtection="0"/>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0" fontId="28" fillId="6" borderId="13" applyNumberFormat="0" applyBorder="0" applyAlignment="0" applyProtection="0"/>
    <xf numFmtId="195" fontId="58" fillId="0" borderId="18">
      <alignment horizontal="left"/>
    </xf>
    <xf numFmtId="0" fontId="51" fillId="18" borderId="16" applyNumberFormat="0" applyAlignment="0" applyProtection="0"/>
    <xf numFmtId="199" fontId="40" fillId="28" borderId="23" applyProtection="0">
      <alignment horizontal="right" vertical="center"/>
    </xf>
    <xf numFmtId="0" fontId="51" fillId="18" borderId="16" applyNumberFormat="0" applyAlignment="0" applyProtection="0"/>
    <xf numFmtId="0" fontId="32" fillId="0" borderId="2">
      <alignment horizontal="left" vertical="center"/>
    </xf>
    <xf numFmtId="0" fontId="57" fillId="0" borderId="18">
      <alignment horizontal="right" wrapText="1"/>
    </xf>
    <xf numFmtId="0" fontId="38" fillId="18"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53" fillId="0" borderId="17" applyNumberFormat="0" applyFill="0" applyAlignment="0" applyProtection="0"/>
    <xf numFmtId="195" fontId="64" fillId="0" borderId="18">
      <alignment horizontal="center"/>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47" fillId="7" borderId="7" applyNumberFormat="0" applyAlignment="0" applyProtection="0"/>
    <xf numFmtId="0" fontId="54" fillId="20"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7" fillId="7" borderId="7" applyNumberFormat="0" applyAlignment="0" applyProtection="0"/>
    <xf numFmtId="0" fontId="4" fillId="6" borderId="15" applyNumberFormat="0" applyFont="0" applyAlignment="0" applyProtection="0"/>
    <xf numFmtId="9" fontId="1" fillId="0" borderId="0" applyFont="0" applyFill="0" applyBorder="0" applyAlignment="0" applyProtection="0"/>
    <xf numFmtId="0" fontId="53" fillId="0" borderId="24" applyNumberFormat="0" applyFill="0" applyAlignment="0" applyProtection="0"/>
    <xf numFmtId="199" fontId="40" fillId="28" borderId="23" applyProtection="0">
      <alignment horizontal="right" vertical="center"/>
    </xf>
    <xf numFmtId="195" fontId="64" fillId="0" borderId="18">
      <alignment horizontal="center"/>
    </xf>
    <xf numFmtId="0" fontId="29" fillId="27" borderId="23" applyNumberFormat="0" applyProtection="0">
      <alignment horizontal="left" vertical="center" indent="1"/>
    </xf>
    <xf numFmtId="164" fontId="55" fillId="0" borderId="18" applyFill="0" applyBorder="0" applyProtection="0">
      <alignment horizontal="right" vertical="top"/>
    </xf>
    <xf numFmtId="0" fontId="29" fillId="27" borderId="23" applyNumberFormat="0" applyProtection="0">
      <alignment horizontal="left" vertical="center" indent="1"/>
    </xf>
    <xf numFmtId="0" fontId="51" fillId="18" borderId="16" applyNumberFormat="0" applyAlignment="0" applyProtection="0"/>
    <xf numFmtId="0" fontId="47" fillId="7" borderId="7" applyNumberFormat="0" applyAlignment="0" applyProtection="0"/>
    <xf numFmtId="199" fontId="40" fillId="28" borderId="23" applyProtection="0">
      <alignment horizontal="right" vertical="center"/>
    </xf>
    <xf numFmtId="0" fontId="47" fillId="7" borderId="7" applyNumberFormat="0" applyAlignment="0" applyProtection="0"/>
    <xf numFmtId="199" fontId="40" fillId="28" borderId="23" applyProtection="0">
      <alignment horizontal="right" vertical="center"/>
    </xf>
    <xf numFmtId="0" fontId="4" fillId="6" borderId="15" applyNumberFormat="0" applyFont="0" applyAlignment="0" applyProtection="0"/>
    <xf numFmtId="199" fontId="40" fillId="28" borderId="23" applyProtection="0">
      <alignment horizontal="right" vertical="center"/>
    </xf>
    <xf numFmtId="0" fontId="51" fillId="20" borderId="16" applyNumberFormat="0" applyAlignment="0" applyProtection="0"/>
    <xf numFmtId="0" fontId="51" fillId="20" borderId="16" applyNumberFormat="0" applyAlignment="0" applyProtection="0"/>
    <xf numFmtId="0" fontId="28" fillId="6" borderId="13" applyNumberFormat="0" applyBorder="0" applyAlignment="0" applyProtection="0"/>
    <xf numFmtId="0" fontId="57" fillId="0" borderId="18">
      <alignment horizontal="right" wrapText="1"/>
    </xf>
    <xf numFmtId="0" fontId="47" fillId="7" borderId="7" applyNumberFormat="0" applyAlignment="0" applyProtection="0"/>
    <xf numFmtId="0" fontId="32" fillId="0" borderId="2">
      <alignment horizontal="left" vertical="center"/>
    </xf>
    <xf numFmtId="199" fontId="40" fillId="28" borderId="23" applyProtection="0">
      <alignment horizontal="right" vertical="center"/>
    </xf>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199" fontId="40" fillId="28" borderId="23" applyProtection="0">
      <alignment horizontal="right" vertical="center"/>
    </xf>
    <xf numFmtId="164" fontId="55" fillId="0" borderId="18" applyFill="0" applyBorder="0" applyProtection="0">
      <alignment horizontal="right" vertical="top"/>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57" fillId="0" borderId="18">
      <alignment horizontal="right" wrapText="1"/>
    </xf>
    <xf numFmtId="0" fontId="57" fillId="0" borderId="18">
      <alignment horizontal="right" wrapText="1"/>
    </xf>
    <xf numFmtId="0" fontId="47" fillId="7"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20" borderId="16" applyNumberFormat="0" applyAlignment="0" applyProtection="0"/>
    <xf numFmtId="0" fontId="57" fillId="0" borderId="18">
      <alignment horizontal="right" wrapText="1"/>
    </xf>
    <xf numFmtId="164" fontId="55" fillId="0" borderId="18" applyFill="0" applyBorder="0" applyProtection="0">
      <alignment horizontal="right" vertical="top"/>
    </xf>
    <xf numFmtId="0" fontId="29" fillId="27" borderId="23" applyNumberFormat="0" applyProtection="0">
      <alignment horizontal="left" vertical="center" indent="1"/>
    </xf>
    <xf numFmtId="0" fontId="38" fillId="18" borderId="7" applyNumberFormat="0" applyAlignment="0" applyProtection="0"/>
    <xf numFmtId="0" fontId="47" fillId="7" borderId="7" applyNumberFormat="0" applyAlignment="0" applyProtection="0"/>
    <xf numFmtId="0" fontId="32" fillId="0" borderId="2">
      <alignment horizontal="left" vertical="center"/>
    </xf>
    <xf numFmtId="0" fontId="32" fillId="0" borderId="2">
      <alignment horizontal="left" vertical="center"/>
    </xf>
    <xf numFmtId="0" fontId="4" fillId="6" borderId="15" applyNumberFormat="0" applyFont="0" applyAlignment="0" applyProtection="0"/>
    <xf numFmtId="195" fontId="58" fillId="0" borderId="18">
      <alignment horizontal="left"/>
    </xf>
    <xf numFmtId="195" fontId="58" fillId="0" borderId="18">
      <alignment horizontal="left"/>
    </xf>
    <xf numFmtId="0" fontId="32" fillId="0" borderId="2">
      <alignment horizontal="left" vertical="center"/>
    </xf>
    <xf numFmtId="195" fontId="58" fillId="0" borderId="18">
      <alignment horizontal="left"/>
    </xf>
    <xf numFmtId="0" fontId="57" fillId="0" borderId="18">
      <alignment horizontal="right" wrapText="1"/>
    </xf>
    <xf numFmtId="0" fontId="47" fillId="9" borderId="7" applyNumberFormat="0" applyAlignment="0" applyProtection="0"/>
    <xf numFmtId="195" fontId="64" fillId="0" borderId="18">
      <alignment horizontal="center"/>
    </xf>
    <xf numFmtId="195" fontId="58" fillId="0" borderId="18">
      <alignment horizontal="left"/>
    </xf>
    <xf numFmtId="0" fontId="47" fillId="9" borderId="7" applyNumberFormat="0" applyAlignment="0" applyProtection="0"/>
    <xf numFmtId="0" fontId="53" fillId="0" borderId="24" applyNumberFormat="0" applyFill="0" applyAlignment="0" applyProtection="0"/>
    <xf numFmtId="0" fontId="54" fillId="20"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199" fontId="40" fillId="28" borderId="23" applyProtection="0">
      <alignment horizontal="right" vertical="center"/>
    </xf>
    <xf numFmtId="0" fontId="51" fillId="20" borderId="16" applyNumberFormat="0" applyAlignment="0" applyProtection="0"/>
    <xf numFmtId="0" fontId="57" fillId="0" borderId="18">
      <alignment horizontal="right" wrapText="1"/>
    </xf>
    <xf numFmtId="164" fontId="55" fillId="0" borderId="18" applyFill="0" applyBorder="0" applyProtection="0">
      <alignment horizontal="right" vertical="top"/>
    </xf>
    <xf numFmtId="0" fontId="47" fillId="9" borderId="7" applyNumberFormat="0" applyAlignment="0" applyProtection="0"/>
    <xf numFmtId="195" fontId="58" fillId="0" borderId="18">
      <alignment horizontal="left"/>
    </xf>
    <xf numFmtId="195" fontId="64" fillId="0" borderId="18">
      <alignment horizontal="center"/>
    </xf>
    <xf numFmtId="0" fontId="57" fillId="0" borderId="18">
      <alignment horizontal="right" wrapText="1"/>
    </xf>
    <xf numFmtId="0" fontId="53" fillId="0" borderId="24" applyNumberFormat="0" applyFill="0" applyAlignment="0" applyProtection="0"/>
    <xf numFmtId="0" fontId="53" fillId="0" borderId="17" applyNumberFormat="0" applyFill="0" applyAlignment="0" applyProtection="0"/>
    <xf numFmtId="0" fontId="4" fillId="6" borderId="15" applyNumberFormat="0" applyFont="0" applyAlignment="0" applyProtection="0"/>
    <xf numFmtId="0" fontId="53" fillId="0" borderId="17" applyNumberFormat="0" applyFill="0" applyAlignment="0" applyProtection="0"/>
    <xf numFmtId="0" fontId="47" fillId="9" borderId="7" applyNumberFormat="0" applyAlignment="0" applyProtection="0"/>
    <xf numFmtId="0" fontId="53" fillId="0" borderId="24" applyNumberFormat="0" applyFill="0" applyAlignment="0" applyProtection="0"/>
    <xf numFmtId="0" fontId="51" fillId="20" borderId="16" applyNumberFormat="0" applyAlignment="0" applyProtection="0"/>
    <xf numFmtId="195"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0" fontId="51" fillId="18" borderId="16" applyNumberFormat="0" applyAlignment="0" applyProtection="0"/>
    <xf numFmtId="195" fontId="64" fillId="0" borderId="18">
      <alignment horizontal="center"/>
    </xf>
    <xf numFmtId="0" fontId="53" fillId="0" borderId="24" applyNumberFormat="0" applyFill="0" applyAlignment="0" applyProtection="0"/>
    <xf numFmtId="0" fontId="47" fillId="7" borderId="7" applyNumberFormat="0" applyAlignment="0" applyProtection="0"/>
    <xf numFmtId="199" fontId="40" fillId="28" borderId="23" applyProtection="0">
      <alignment horizontal="right" vertical="center"/>
    </xf>
    <xf numFmtId="195" fontId="58" fillId="0" borderId="18">
      <alignment horizontal="left"/>
    </xf>
    <xf numFmtId="0" fontId="38" fillId="18" borderId="7" applyNumberFormat="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95" fontId="64" fillId="0" borderId="18">
      <alignment horizontal="center"/>
    </xf>
    <xf numFmtId="0" fontId="54" fillId="20" borderId="7" applyNumberFormat="0" applyAlignment="0" applyProtection="0"/>
    <xf numFmtId="199" fontId="40" fillId="28" borderId="23" applyProtection="0">
      <alignment horizontal="right" vertical="center"/>
    </xf>
    <xf numFmtId="195" fontId="64" fillId="0" borderId="18">
      <alignment horizontal="center"/>
    </xf>
    <xf numFmtId="0" fontId="47" fillId="7" borderId="7" applyNumberFormat="0" applyAlignment="0" applyProtection="0"/>
    <xf numFmtId="0" fontId="57" fillId="0" borderId="18">
      <alignment horizontal="right" wrapText="1"/>
    </xf>
    <xf numFmtId="0" fontId="57" fillId="0" borderId="18">
      <alignment horizontal="right" wrapText="1"/>
    </xf>
    <xf numFmtId="0" fontId="51" fillId="18" borderId="16" applyNumberFormat="0" applyAlignment="0" applyProtection="0"/>
    <xf numFmtId="0" fontId="47" fillId="7" borderId="7" applyNumberFormat="0" applyAlignment="0" applyProtection="0"/>
    <xf numFmtId="0" fontId="47" fillId="7" borderId="7" applyNumberFormat="0" applyAlignment="0" applyProtection="0"/>
    <xf numFmtId="0" fontId="4" fillId="6" borderId="15" applyNumberFormat="0" applyFont="0" applyAlignment="0" applyProtection="0"/>
    <xf numFmtId="165" fontId="4" fillId="0" borderId="0" applyFont="0" applyFill="0" applyBorder="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0" fontId="47" fillId="7" borderId="7" applyNumberFormat="0" applyAlignment="0" applyProtection="0"/>
    <xf numFmtId="165" fontId="4" fillId="0" borderId="0" applyFont="0" applyFill="0" applyBorder="0" applyAlignment="0" applyProtection="0"/>
    <xf numFmtId="0" fontId="29" fillId="27" borderId="23" applyNumberFormat="0" applyProtection="0">
      <alignment horizontal="left" vertical="center" indent="1"/>
    </xf>
    <xf numFmtId="0" fontId="54" fillId="20" borderId="7" applyNumberFormat="0" applyAlignment="0" applyProtection="0"/>
    <xf numFmtId="0" fontId="4" fillId="6" borderId="15" applyNumberFormat="0" applyFont="0" applyAlignment="0" applyProtection="0"/>
    <xf numFmtId="0" fontId="51" fillId="20" borderId="16" applyNumberFormat="0" applyAlignment="0" applyProtection="0"/>
    <xf numFmtId="0" fontId="53" fillId="0" borderId="17" applyNumberFormat="0" applyFill="0" applyAlignment="0" applyProtection="0"/>
    <xf numFmtId="165" fontId="1" fillId="0" borderId="0" applyFont="0" applyFill="0" applyBorder="0" applyAlignment="0" applyProtection="0"/>
    <xf numFmtId="0" fontId="38" fillId="18"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0" fontId="47" fillId="7"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99" fontId="40" fillId="28" borderId="23" applyProtection="0">
      <alignment horizontal="right" vertical="center"/>
    </xf>
    <xf numFmtId="195" fontId="64" fillId="0" borderId="18">
      <alignment horizontal="center"/>
    </xf>
    <xf numFmtId="195" fontId="64" fillId="0" borderId="18">
      <alignment horizontal="center"/>
    </xf>
    <xf numFmtId="0" fontId="54" fillId="20"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0" fontId="51" fillId="20" borderId="16" applyNumberFormat="0" applyAlignment="0" applyProtection="0"/>
    <xf numFmtId="0" fontId="53" fillId="0" borderId="24" applyNumberFormat="0" applyFill="0" applyAlignment="0" applyProtection="0"/>
    <xf numFmtId="195" fontId="58" fillId="0" borderId="18">
      <alignment horizontal="left"/>
    </xf>
    <xf numFmtId="0" fontId="28" fillId="6" borderId="13" applyNumberFormat="0" applyBorder="0" applyAlignment="0" applyProtection="0"/>
    <xf numFmtId="0" fontId="53" fillId="0" borderId="24" applyNumberFormat="0" applyFill="0" applyAlignment="0" applyProtection="0"/>
    <xf numFmtId="0" fontId="38" fillId="18" borderId="7" applyNumberFormat="0" applyAlignment="0" applyProtection="0"/>
    <xf numFmtId="0" fontId="47" fillId="9" borderId="7" applyNumberFormat="0" applyAlignment="0" applyProtection="0"/>
    <xf numFmtId="0" fontId="53" fillId="0" borderId="17" applyNumberFormat="0" applyFill="0" applyAlignment="0" applyProtection="0"/>
    <xf numFmtId="0" fontId="51" fillId="20" borderId="16" applyNumberFormat="0" applyAlignment="0" applyProtection="0"/>
    <xf numFmtId="195" fontId="58" fillId="0" borderId="18">
      <alignment horizontal="left"/>
    </xf>
    <xf numFmtId="0" fontId="38" fillId="18" borderId="7" applyNumberFormat="0" applyAlignment="0" applyProtection="0"/>
    <xf numFmtId="199" fontId="40" fillId="28" borderId="23" applyProtection="0">
      <alignment horizontal="right" vertical="center"/>
    </xf>
    <xf numFmtId="0" fontId="4" fillId="6" borderId="15" applyNumberFormat="0" applyFont="0" applyAlignment="0" applyProtection="0"/>
    <xf numFmtId="195" fontId="58" fillId="0" borderId="18">
      <alignment horizontal="left"/>
    </xf>
    <xf numFmtId="0" fontId="47" fillId="9"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199" fontId="40" fillId="28" borderId="23" applyProtection="0">
      <alignment horizontal="right" vertical="center"/>
    </xf>
    <xf numFmtId="0" fontId="57" fillId="0" borderId="18">
      <alignment horizontal="right" wrapText="1"/>
    </xf>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47" fillId="9" borderId="7"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4" fillId="6" borderId="15" applyNumberFormat="0" applyFont="0" applyAlignment="0" applyProtection="0"/>
    <xf numFmtId="0" fontId="51" fillId="18" borderId="16"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53" fillId="0" borderId="24" applyNumberFormat="0" applyFill="0" applyAlignment="0" applyProtection="0"/>
    <xf numFmtId="0" fontId="29" fillId="27" borderId="23" applyNumberFormat="0" applyProtection="0">
      <alignment horizontal="left" vertical="center" indent="1"/>
    </xf>
    <xf numFmtId="165" fontId="4" fillId="0" borderId="0" applyFont="0" applyFill="0" applyBorder="0" applyAlignment="0" applyProtection="0"/>
    <xf numFmtId="0" fontId="47" fillId="9" borderId="7" applyNumberFormat="0" applyAlignment="0" applyProtection="0"/>
    <xf numFmtId="195" fontId="58" fillId="0" borderId="18">
      <alignment horizontal="left"/>
    </xf>
    <xf numFmtId="195" fontId="58" fillId="0" borderId="18">
      <alignment horizontal="left"/>
    </xf>
    <xf numFmtId="0" fontId="32" fillId="0" borderId="2">
      <alignment horizontal="left" vertical="center"/>
    </xf>
    <xf numFmtId="0" fontId="51" fillId="18" borderId="16" applyNumberFormat="0" applyAlignment="0" applyProtection="0"/>
    <xf numFmtId="0" fontId="47" fillId="9" borderId="7" applyNumberFormat="0" applyAlignment="0" applyProtection="0"/>
    <xf numFmtId="0" fontId="4" fillId="6" borderId="15" applyNumberFormat="0" applyFont="0" applyAlignment="0" applyProtection="0"/>
    <xf numFmtId="0" fontId="32" fillId="0" borderId="2">
      <alignment horizontal="left" vertical="center"/>
    </xf>
    <xf numFmtId="0" fontId="38" fillId="18" borderId="7" applyNumberFormat="0" applyAlignment="0" applyProtection="0"/>
    <xf numFmtId="199" fontId="40" fillId="28" borderId="23" applyProtection="0">
      <alignment horizontal="right" vertical="center"/>
    </xf>
    <xf numFmtId="0" fontId="28" fillId="6" borderId="13" applyNumberFormat="0" applyBorder="0" applyAlignment="0" applyProtection="0"/>
    <xf numFmtId="0" fontId="38" fillId="18" borderId="7" applyNumberFormat="0" applyAlignment="0" applyProtection="0"/>
    <xf numFmtId="0" fontId="32" fillId="0" borderId="2">
      <alignment horizontal="left" vertical="center"/>
    </xf>
    <xf numFmtId="0" fontId="38" fillId="18" borderId="7" applyNumberFormat="0" applyAlignment="0" applyProtection="0"/>
    <xf numFmtId="0" fontId="53" fillId="0" borderId="17" applyNumberFormat="0" applyFill="0" applyAlignment="0" applyProtection="0"/>
    <xf numFmtId="0" fontId="54" fillId="20" borderId="7" applyNumberFormat="0" applyAlignment="0" applyProtection="0"/>
    <xf numFmtId="195" fontId="64" fillId="0" borderId="18">
      <alignment horizontal="center"/>
    </xf>
    <xf numFmtId="199" fontId="40" fillId="28" borderId="23" applyProtection="0">
      <alignment horizontal="right" vertical="center"/>
    </xf>
    <xf numFmtId="0" fontId="38" fillId="18" borderId="7" applyNumberFormat="0" applyAlignment="0" applyProtection="0"/>
    <xf numFmtId="0" fontId="38" fillId="18" borderId="7" applyNumberFormat="0" applyAlignment="0" applyProtection="0"/>
    <xf numFmtId="0" fontId="38" fillId="18"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20" borderId="16" applyNumberFormat="0" applyAlignment="0" applyProtection="0"/>
    <xf numFmtId="195" fontId="58" fillId="0" borderId="18">
      <alignment horizontal="left"/>
    </xf>
    <xf numFmtId="0" fontId="4" fillId="6" borderId="15" applyNumberFormat="0" applyFont="0" applyAlignment="0" applyProtection="0"/>
    <xf numFmtId="0" fontId="54" fillId="20" borderId="7" applyNumberFormat="0" applyAlignment="0" applyProtection="0"/>
    <xf numFmtId="164" fontId="55" fillId="0" borderId="18" applyFill="0" applyBorder="0" applyProtection="0">
      <alignment horizontal="right" vertical="top"/>
    </xf>
    <xf numFmtId="195" fontId="58" fillId="0" borderId="18">
      <alignment horizontal="left"/>
    </xf>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51" fillId="20" borderId="16" applyNumberFormat="0" applyAlignment="0" applyProtection="0"/>
    <xf numFmtId="195" fontId="58" fillId="0" borderId="18">
      <alignment horizontal="left"/>
    </xf>
    <xf numFmtId="199" fontId="40" fillId="28" borderId="23" applyProtection="0">
      <alignment horizontal="right" vertical="center"/>
    </xf>
    <xf numFmtId="0" fontId="53" fillId="0" borderId="17" applyNumberFormat="0" applyFill="0" applyAlignment="0" applyProtection="0"/>
    <xf numFmtId="0" fontId="51" fillId="20" borderId="16" applyNumberFormat="0" applyAlignment="0" applyProtection="0"/>
    <xf numFmtId="0" fontId="53" fillId="0" borderId="17" applyNumberFormat="0" applyFill="0" applyAlignment="0" applyProtection="0"/>
    <xf numFmtId="0" fontId="54" fillId="20"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0" fontId="4" fillId="6" borderId="15" applyNumberFormat="0" applyFont="0" applyAlignment="0" applyProtection="0"/>
    <xf numFmtId="0" fontId="47" fillId="7"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64" fontId="55" fillId="0" borderId="18" applyFill="0" applyBorder="0" applyProtection="0">
      <alignment horizontal="right" vertical="top"/>
    </xf>
    <xf numFmtId="0" fontId="4" fillId="6" borderId="15" applyNumberFormat="0" applyFont="0" applyAlignment="0" applyProtection="0"/>
    <xf numFmtId="199" fontId="40" fillId="28" borderId="23" applyProtection="0">
      <alignment horizontal="right" vertical="center"/>
    </xf>
    <xf numFmtId="0" fontId="51" fillId="18" borderId="16" applyNumberFormat="0" applyAlignment="0" applyProtection="0"/>
    <xf numFmtId="0" fontId="47" fillId="7" borderId="7" applyNumberFormat="0" applyAlignment="0" applyProtection="0"/>
    <xf numFmtId="0" fontId="51" fillId="20" borderId="16" applyNumberFormat="0" applyAlignment="0" applyProtection="0"/>
    <xf numFmtId="0" fontId="32" fillId="0" borderId="2">
      <alignment horizontal="left" vertical="center"/>
    </xf>
    <xf numFmtId="0" fontId="38" fillId="18" borderId="7" applyNumberFormat="0" applyAlignment="0" applyProtection="0"/>
    <xf numFmtId="0" fontId="53" fillId="0" borderId="24" applyNumberFormat="0" applyFill="0" applyAlignment="0" applyProtection="0"/>
    <xf numFmtId="164" fontId="55" fillId="0" borderId="18" applyFill="0" applyBorder="0" applyProtection="0">
      <alignment horizontal="right" vertical="top"/>
    </xf>
    <xf numFmtId="195" fontId="58" fillId="0" borderId="18">
      <alignment horizontal="left"/>
    </xf>
    <xf numFmtId="0" fontId="28" fillId="6" borderId="13" applyNumberFormat="0" applyBorder="0" applyAlignment="0" applyProtection="0"/>
    <xf numFmtId="0" fontId="28" fillId="6" borderId="13" applyNumberFormat="0" applyBorder="0" applyAlignment="0" applyProtection="0"/>
    <xf numFmtId="0" fontId="47" fillId="9" borderId="7" applyNumberFormat="0" applyAlignment="0" applyProtection="0"/>
    <xf numFmtId="0" fontId="32" fillId="0" borderId="2">
      <alignment horizontal="left" vertical="center"/>
    </xf>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195" fontId="64" fillId="0" borderId="18">
      <alignment horizontal="center"/>
    </xf>
    <xf numFmtId="165" fontId="4" fillId="0" borderId="0" applyFont="0" applyFill="0" applyBorder="0" applyAlignment="0" applyProtection="0"/>
    <xf numFmtId="165" fontId="4" fillId="0" borderId="0" applyFont="0" applyFill="0" applyBorder="0" applyAlignment="0" applyProtection="0"/>
    <xf numFmtId="0" fontId="32" fillId="0" borderId="2">
      <alignment horizontal="left" vertical="center"/>
    </xf>
    <xf numFmtId="0" fontId="53" fillId="0" borderId="17"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0" fontId="54" fillId="20" borderId="7" applyNumberFormat="0" applyAlignment="0" applyProtection="0"/>
    <xf numFmtId="165" fontId="4" fillId="0" borderId="0" applyFont="0" applyFill="0" applyBorder="0" applyAlignment="0" applyProtection="0"/>
    <xf numFmtId="0" fontId="32" fillId="0" borderId="2">
      <alignment horizontal="left" vertical="center"/>
    </xf>
    <xf numFmtId="0" fontId="29" fillId="27" borderId="23" applyNumberFormat="0" applyProtection="0">
      <alignment horizontal="left" vertical="center" indent="1"/>
    </xf>
    <xf numFmtId="0" fontId="51" fillId="18" borderId="16" applyNumberFormat="0" applyAlignment="0" applyProtection="0"/>
    <xf numFmtId="199"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195" fontId="58" fillId="0" borderId="18">
      <alignment horizontal="left"/>
    </xf>
    <xf numFmtId="0" fontId="54" fillId="20" borderId="7" applyNumberFormat="0" applyAlignment="0" applyProtection="0"/>
    <xf numFmtId="0" fontId="28" fillId="6" borderId="13" applyNumberFormat="0" applyBorder="0" applyAlignment="0" applyProtection="0"/>
    <xf numFmtId="199" fontId="40" fillId="28" borderId="23" applyProtection="0">
      <alignment horizontal="right" vertical="center"/>
    </xf>
    <xf numFmtId="0" fontId="57" fillId="0" borderId="18">
      <alignment horizontal="right" wrapText="1"/>
    </xf>
    <xf numFmtId="164" fontId="55" fillId="0" borderId="18" applyFill="0" applyBorder="0" applyProtection="0">
      <alignment horizontal="right" vertical="top"/>
    </xf>
    <xf numFmtId="0" fontId="32" fillId="0" borderId="2">
      <alignment horizontal="left" vertical="center"/>
    </xf>
    <xf numFmtId="199" fontId="40" fillId="28" borderId="23" applyProtection="0">
      <alignment horizontal="right" vertical="center"/>
    </xf>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47" fillId="9" borderId="7" applyNumberFormat="0" applyAlignment="0" applyProtection="0"/>
    <xf numFmtId="195" fontId="64" fillId="0" borderId="18">
      <alignment horizontal="center"/>
    </xf>
    <xf numFmtId="164" fontId="55" fillId="0" borderId="18" applyFill="0" applyBorder="0" applyProtection="0">
      <alignment horizontal="right" vertical="top"/>
    </xf>
    <xf numFmtId="0" fontId="28" fillId="6" borderId="13" applyNumberFormat="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0" fontId="47" fillId="7" borderId="7" applyNumberFormat="0" applyAlignment="0" applyProtection="0"/>
    <xf numFmtId="195" fontId="58" fillId="0" borderId="18">
      <alignment horizontal="left"/>
    </xf>
    <xf numFmtId="199" fontId="40" fillId="28" borderId="23" applyProtection="0">
      <alignment horizontal="right" vertical="center"/>
    </xf>
    <xf numFmtId="199" fontId="40" fillId="28" borderId="23" applyProtection="0">
      <alignment horizontal="right" vertical="center"/>
    </xf>
    <xf numFmtId="0" fontId="51" fillId="20" borderId="16" applyNumberFormat="0" applyAlignment="0" applyProtection="0"/>
    <xf numFmtId="0" fontId="4" fillId="6" borderId="15" applyNumberFormat="0" applyFont="0" applyAlignment="0" applyProtection="0"/>
    <xf numFmtId="0" fontId="47" fillId="7" borderId="7" applyNumberFormat="0" applyAlignment="0" applyProtection="0"/>
    <xf numFmtId="0" fontId="51" fillId="18" borderId="16" applyNumberFormat="0" applyAlignment="0" applyProtection="0"/>
    <xf numFmtId="195" fontId="64" fillId="0" borderId="18">
      <alignment horizontal="center"/>
    </xf>
    <xf numFmtId="164" fontId="55" fillId="0" borderId="18" applyFill="0" applyBorder="0" applyProtection="0">
      <alignment horizontal="right" vertical="top"/>
    </xf>
    <xf numFmtId="195" fontId="64" fillId="0" borderId="18">
      <alignment horizontal="center"/>
    </xf>
    <xf numFmtId="0" fontId="47" fillId="7"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2" fillId="0" borderId="2">
      <alignment horizontal="left" vertical="center"/>
    </xf>
    <xf numFmtId="0" fontId="57" fillId="0" borderId="18">
      <alignment horizontal="right" wrapText="1"/>
    </xf>
    <xf numFmtId="0" fontId="4" fillId="6" borderId="15" applyNumberFormat="0" applyFont="0" applyAlignment="0" applyProtection="0"/>
    <xf numFmtId="0" fontId="47" fillId="9"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1" fillId="20" borderId="16" applyNumberFormat="0" applyAlignment="0" applyProtection="0"/>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195" fontId="64" fillId="0" borderId="18">
      <alignment horizontal="center"/>
    </xf>
    <xf numFmtId="0" fontId="29" fillId="27" borderId="23" applyNumberFormat="0" applyProtection="0">
      <alignment horizontal="left" vertical="center" indent="1"/>
    </xf>
    <xf numFmtId="195" fontId="58" fillId="0" borderId="18">
      <alignment horizontal="left"/>
    </xf>
    <xf numFmtId="0" fontId="53" fillId="0" borderId="24" applyNumberFormat="0" applyFill="0" applyAlignment="0" applyProtection="0"/>
    <xf numFmtId="0" fontId="54" fillId="20" borderId="7" applyNumberFormat="0" applyAlignment="0" applyProtection="0"/>
    <xf numFmtId="0" fontId="32" fillId="0" borderId="2">
      <alignment horizontal="left" vertical="center"/>
    </xf>
    <xf numFmtId="0" fontId="29" fillId="27" borderId="23" applyNumberFormat="0" applyProtection="0">
      <alignment horizontal="left" vertical="center" indent="1"/>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53" fillId="0" borderId="17"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47" fillId="9" borderId="7" applyNumberFormat="0" applyAlignment="0" applyProtection="0"/>
    <xf numFmtId="0" fontId="57" fillId="0" borderId="18">
      <alignment horizontal="right" wrapText="1"/>
    </xf>
    <xf numFmtId="0" fontId="28" fillId="6" borderId="13" applyNumberFormat="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195" fontId="58" fillId="0" borderId="18">
      <alignment horizontal="left"/>
    </xf>
    <xf numFmtId="0" fontId="53" fillId="0" borderId="24" applyNumberFormat="0" applyFill="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199" fontId="40" fillId="28" borderId="23" applyProtection="0">
      <alignment horizontal="right" vertical="center"/>
    </xf>
    <xf numFmtId="0" fontId="32" fillId="0" borderId="2">
      <alignment horizontal="left" vertical="center"/>
    </xf>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0" fontId="32" fillId="0" borderId="2">
      <alignment horizontal="left" vertical="center"/>
    </xf>
    <xf numFmtId="195" fontId="58" fillId="0" borderId="18">
      <alignment horizontal="left"/>
    </xf>
    <xf numFmtId="0" fontId="51" fillId="20" borderId="16" applyNumberFormat="0" applyAlignment="0" applyProtection="0"/>
    <xf numFmtId="195" fontId="58" fillId="0" borderId="18">
      <alignment horizontal="left"/>
    </xf>
    <xf numFmtId="195" fontId="58" fillId="0" borderId="18">
      <alignment horizontal="left"/>
    </xf>
    <xf numFmtId="0" fontId="57" fillId="0" borderId="18">
      <alignment horizontal="right" wrapText="1"/>
    </xf>
    <xf numFmtId="0" fontId="29" fillId="27" borderId="23" applyNumberFormat="0" applyProtection="0">
      <alignment horizontal="left" vertical="center" indent="1"/>
    </xf>
    <xf numFmtId="0" fontId="28" fillId="6" borderId="13" applyNumberFormat="0" applyBorder="0" applyAlignment="0" applyProtection="0"/>
    <xf numFmtId="0" fontId="32" fillId="0" borderId="2">
      <alignment horizontal="left" vertical="center"/>
    </xf>
    <xf numFmtId="195" fontId="64" fillId="0" borderId="18">
      <alignment horizontal="center"/>
    </xf>
    <xf numFmtId="0" fontId="51" fillId="20" borderId="16" applyNumberFormat="0" applyAlignment="0" applyProtection="0"/>
    <xf numFmtId="0" fontId="57" fillId="0" borderId="18">
      <alignment horizontal="right" wrapText="1"/>
    </xf>
    <xf numFmtId="0" fontId="32" fillId="0" borderId="2">
      <alignment horizontal="left" vertical="center"/>
    </xf>
    <xf numFmtId="0" fontId="29" fillId="27" borderId="23" applyNumberFormat="0" applyProtection="0">
      <alignment horizontal="left" vertical="center" indent="1"/>
    </xf>
    <xf numFmtId="0" fontId="51" fillId="18" borderId="16" applyNumberFormat="0" applyAlignment="0" applyProtection="0"/>
    <xf numFmtId="0" fontId="28" fillId="6" borderId="13" applyNumberFormat="0" applyBorder="0" applyAlignment="0" applyProtection="0"/>
    <xf numFmtId="0" fontId="47" fillId="9" borderId="7" applyNumberFormat="0" applyAlignment="0" applyProtection="0"/>
    <xf numFmtId="0" fontId="4" fillId="6" borderId="15" applyNumberFormat="0" applyFont="0" applyAlignment="0" applyProtection="0"/>
    <xf numFmtId="195" fontId="58" fillId="0" borderId="18">
      <alignment horizontal="left"/>
    </xf>
    <xf numFmtId="0" fontId="32" fillId="0" borderId="2">
      <alignment horizontal="left" vertical="center"/>
    </xf>
    <xf numFmtId="195" fontId="58" fillId="0" borderId="18">
      <alignment horizontal="left"/>
    </xf>
    <xf numFmtId="195" fontId="58" fillId="0" borderId="18">
      <alignment horizontal="left"/>
    </xf>
    <xf numFmtId="164" fontId="55" fillId="0" borderId="18" applyFill="0" applyBorder="0" applyProtection="0">
      <alignment horizontal="right" vertical="top"/>
    </xf>
    <xf numFmtId="0" fontId="53" fillId="0" borderId="24" applyNumberFormat="0" applyFill="0" applyAlignment="0" applyProtection="0"/>
    <xf numFmtId="199" fontId="40" fillId="28" borderId="23" applyProtection="0">
      <alignment horizontal="right" vertical="center"/>
    </xf>
    <xf numFmtId="0" fontId="29" fillId="27" borderId="23" applyNumberFormat="0" applyProtection="0">
      <alignment horizontal="left" vertical="center" indent="1"/>
    </xf>
    <xf numFmtId="165" fontId="4" fillId="0" borderId="0" applyFont="0" applyFill="0" applyBorder="0" applyAlignment="0" applyProtection="0"/>
    <xf numFmtId="0" fontId="47" fillId="7" borderId="7"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165" fontId="4" fillId="0" borderId="0" applyFont="0" applyFill="0" applyBorder="0" applyAlignment="0" applyProtection="0"/>
    <xf numFmtId="0" fontId="57" fillId="0" borderId="18">
      <alignment horizontal="right" wrapText="1"/>
    </xf>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95" fontId="64" fillId="0" borderId="18">
      <alignment horizontal="center"/>
    </xf>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0" fontId="29" fillId="27" borderId="23" applyNumberFormat="0" applyProtection="0">
      <alignment horizontal="left" vertical="center" indent="1"/>
    </xf>
    <xf numFmtId="195" fontId="58" fillId="0" borderId="18">
      <alignment horizontal="left"/>
    </xf>
    <xf numFmtId="0" fontId="54" fillId="20" borderId="7" applyNumberFormat="0" applyAlignment="0" applyProtection="0"/>
    <xf numFmtId="0" fontId="4" fillId="6" borderId="15" applyNumberFormat="0" applyFont="0" applyAlignment="0" applyProtection="0"/>
    <xf numFmtId="0" fontId="32" fillId="0" borderId="2">
      <alignment horizontal="lef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5" fontId="58" fillId="0" borderId="18">
      <alignment horizontal="left"/>
    </xf>
    <xf numFmtId="0" fontId="28" fillId="6" borderId="13" applyNumberFormat="0" applyBorder="0" applyAlignment="0" applyProtection="0"/>
    <xf numFmtId="0" fontId="4" fillId="6" borderId="15" applyNumberFormat="0" applyFont="0" applyAlignment="0" applyProtection="0"/>
    <xf numFmtId="0" fontId="29" fillId="27" borderId="23" applyNumberFormat="0" applyProtection="0">
      <alignment horizontal="left" vertical="center" indent="1"/>
    </xf>
    <xf numFmtId="195" fontId="64" fillId="0" borderId="18">
      <alignment horizont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5" fontId="58" fillId="0" borderId="18">
      <alignment horizontal="left"/>
    </xf>
    <xf numFmtId="0" fontId="4" fillId="6" borderId="15" applyNumberFormat="0" applyFont="0" applyAlignment="0" applyProtection="0"/>
    <xf numFmtId="0" fontId="54" fillId="20" borderId="7" applyNumberFormat="0" applyAlignment="0" applyProtection="0"/>
    <xf numFmtId="195" fontId="58" fillId="0" borderId="18">
      <alignment horizontal="left"/>
    </xf>
    <xf numFmtId="0" fontId="57" fillId="0" borderId="18">
      <alignment horizontal="right" wrapText="1"/>
    </xf>
    <xf numFmtId="0" fontId="47" fillId="9" borderId="7" applyNumberFormat="0" applyAlignment="0" applyProtection="0"/>
    <xf numFmtId="0" fontId="54" fillId="20" borderId="7" applyNumberFormat="0" applyAlignment="0" applyProtection="0"/>
    <xf numFmtId="0" fontId="54" fillId="20" borderId="7" applyNumberFormat="0" applyAlignment="0" applyProtection="0"/>
    <xf numFmtId="0" fontId="51" fillId="18" borderId="16" applyNumberFormat="0" applyAlignment="0" applyProtection="0"/>
    <xf numFmtId="0" fontId="29" fillId="27" borderId="23" applyNumberFormat="0" applyProtection="0">
      <alignment horizontal="left" vertical="center" indent="1"/>
    </xf>
    <xf numFmtId="0" fontId="57" fillId="0" borderId="18">
      <alignment horizontal="right" wrapText="1"/>
    </xf>
    <xf numFmtId="0" fontId="54" fillId="20" borderId="7" applyNumberFormat="0" applyAlignment="0" applyProtection="0"/>
    <xf numFmtId="0" fontId="28" fillId="6" borderId="13" applyNumberFormat="0" applyBorder="0" applyAlignment="0" applyProtection="0"/>
    <xf numFmtId="0" fontId="4" fillId="6" borderId="15" applyNumberFormat="0" applyFont="0" applyAlignment="0" applyProtection="0"/>
    <xf numFmtId="0" fontId="53" fillId="0" borderId="17" applyNumberFormat="0" applyFill="0" applyAlignment="0" applyProtection="0"/>
    <xf numFmtId="0" fontId="54" fillId="20" borderId="7" applyNumberFormat="0" applyAlignment="0" applyProtection="0"/>
    <xf numFmtId="199" fontId="40" fillId="28" borderId="23" applyProtection="0">
      <alignment horizontal="right" vertical="center"/>
    </xf>
    <xf numFmtId="0" fontId="47" fillId="7" borderId="7" applyNumberFormat="0" applyAlignment="0" applyProtection="0"/>
    <xf numFmtId="0" fontId="57" fillId="0" borderId="18">
      <alignment horizontal="right" wrapText="1"/>
    </xf>
    <xf numFmtId="195" fontId="58" fillId="0" borderId="18">
      <alignment horizontal="left"/>
    </xf>
    <xf numFmtId="0" fontId="4" fillId="6" borderId="15" applyNumberFormat="0" applyFont="0" applyAlignment="0" applyProtection="0"/>
    <xf numFmtId="0" fontId="57" fillId="0" borderId="18">
      <alignment horizontal="right" wrapText="1"/>
    </xf>
    <xf numFmtId="0" fontId="32" fillId="0" borderId="2">
      <alignment horizontal="left" vertical="center"/>
    </xf>
    <xf numFmtId="0" fontId="47" fillId="9" borderId="7" applyNumberFormat="0" applyAlignment="0" applyProtection="0"/>
    <xf numFmtId="0" fontId="53" fillId="0" borderId="24" applyNumberFormat="0" applyFill="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51" fillId="18" borderId="16" applyNumberFormat="0" applyAlignment="0" applyProtection="0"/>
    <xf numFmtId="0" fontId="57" fillId="0" borderId="18">
      <alignment horizontal="right" wrapText="1"/>
    </xf>
    <xf numFmtId="0" fontId="51" fillId="18" borderId="16" applyNumberFormat="0" applyAlignment="0" applyProtection="0"/>
    <xf numFmtId="0" fontId="32" fillId="0" borderId="2">
      <alignment horizontal="left" vertical="center"/>
    </xf>
    <xf numFmtId="199" fontId="40" fillId="28" borderId="23" applyProtection="0">
      <alignment horizontal="right" vertical="center"/>
    </xf>
    <xf numFmtId="0" fontId="32" fillId="0" borderId="2">
      <alignment horizontal="left" vertical="center"/>
    </xf>
    <xf numFmtId="0" fontId="47" fillId="7"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0" fontId="28" fillId="6" borderId="13" applyNumberFormat="0" applyBorder="0" applyAlignment="0" applyProtection="0"/>
    <xf numFmtId="195" fontId="64" fillId="0" borderId="18">
      <alignment horizontal="center"/>
    </xf>
    <xf numFmtId="195" fontId="58" fillId="0" borderId="18">
      <alignment horizontal="left"/>
    </xf>
    <xf numFmtId="199" fontId="40" fillId="28" borderId="23" applyProtection="0">
      <alignment horizontal="right" vertical="center"/>
    </xf>
    <xf numFmtId="0" fontId="38" fillId="18" borderId="7" applyNumberFormat="0" applyAlignment="0" applyProtection="0"/>
    <xf numFmtId="0" fontId="47" fillId="7" borderId="7" applyNumberFormat="0" applyAlignment="0" applyProtection="0"/>
    <xf numFmtId="0" fontId="51" fillId="18" borderId="16" applyNumberFormat="0" applyAlignment="0" applyProtection="0"/>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0" fontId="51" fillId="18" borderId="16" applyNumberFormat="0" applyAlignment="0" applyProtection="0"/>
    <xf numFmtId="0" fontId="57" fillId="0" borderId="18">
      <alignment horizontal="right" wrapText="1"/>
    </xf>
    <xf numFmtId="0" fontId="28" fillId="6" borderId="13" applyNumberFormat="0" applyBorder="0" applyAlignment="0" applyProtection="0"/>
    <xf numFmtId="0" fontId="47" fillId="7" borderId="7" applyNumberFormat="0" applyAlignment="0" applyProtection="0"/>
    <xf numFmtId="0" fontId="51" fillId="20" borderId="16" applyNumberFormat="0" applyAlignment="0" applyProtection="0"/>
    <xf numFmtId="0" fontId="28" fillId="6" borderId="13" applyNumberFormat="0" applyBorder="0" applyAlignment="0" applyProtection="0"/>
    <xf numFmtId="0" fontId="51" fillId="18" borderId="16"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195" fontId="64" fillId="0" borderId="18">
      <alignment horizontal="center"/>
    </xf>
    <xf numFmtId="0" fontId="32" fillId="0" borderId="2">
      <alignment horizontal="left" vertical="center"/>
    </xf>
    <xf numFmtId="0" fontId="51" fillId="20" borderId="16" applyNumberFormat="0" applyAlignment="0" applyProtection="0"/>
    <xf numFmtId="199" fontId="40" fillId="28" borderId="23" applyProtection="0">
      <alignment horizontal="right" vertical="center"/>
    </xf>
    <xf numFmtId="0" fontId="53" fillId="0" borderId="17" applyNumberFormat="0" applyFill="0" applyAlignment="0" applyProtection="0"/>
    <xf numFmtId="0" fontId="28" fillId="6" borderId="13" applyNumberFormat="0" applyBorder="0" applyAlignment="0" applyProtection="0"/>
    <xf numFmtId="0" fontId="28" fillId="6" borderId="13" applyNumberFormat="0" applyBorder="0" applyAlignment="0" applyProtection="0"/>
    <xf numFmtId="0" fontId="4" fillId="6" borderId="15" applyNumberFormat="0" applyFont="0" applyAlignment="0" applyProtection="0"/>
    <xf numFmtId="0" fontId="51" fillId="20" borderId="16" applyNumberFormat="0" applyAlignment="0" applyProtection="0"/>
    <xf numFmtId="195" fontId="64" fillId="0" borderId="18">
      <alignment horizontal="center"/>
    </xf>
    <xf numFmtId="0" fontId="32" fillId="0" borderId="2">
      <alignment horizontal="left" vertical="center"/>
    </xf>
    <xf numFmtId="0" fontId="47" fillId="9" borderId="7" applyNumberFormat="0" applyAlignment="0" applyProtection="0"/>
    <xf numFmtId="195"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0" fontId="57" fillId="0" borderId="18">
      <alignment horizontal="right" wrapText="1"/>
    </xf>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0" fontId="38" fillId="18"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32" fillId="0" borderId="2">
      <alignment horizontal="left" vertical="center"/>
    </xf>
    <xf numFmtId="0" fontId="53" fillId="0" borderId="17" applyNumberFormat="0" applyFill="0" applyAlignment="0" applyProtection="0"/>
    <xf numFmtId="0" fontId="54" fillId="20" borderId="7" applyNumberFormat="0" applyAlignment="0" applyProtection="0"/>
    <xf numFmtId="195" fontId="58" fillId="0" borderId="18">
      <alignment horizontal="left"/>
    </xf>
    <xf numFmtId="164" fontId="55" fillId="0" borderId="18" applyFill="0" applyBorder="0" applyProtection="0">
      <alignment horizontal="right" vertical="top"/>
    </xf>
    <xf numFmtId="0" fontId="47" fillId="9" borderId="7" applyNumberFormat="0" applyAlignment="0" applyProtection="0"/>
    <xf numFmtId="0" fontId="53" fillId="0" borderId="24" applyNumberFormat="0" applyFill="0" applyAlignment="0" applyProtection="0"/>
    <xf numFmtId="0" fontId="29" fillId="27" borderId="23" applyNumberFormat="0" applyProtection="0">
      <alignment horizontal="left" vertical="center" indent="1"/>
    </xf>
    <xf numFmtId="0" fontId="53" fillId="0" borderId="24" applyNumberFormat="0" applyFill="0" applyAlignment="0" applyProtection="0"/>
    <xf numFmtId="195" fontId="64" fillId="0" borderId="18">
      <alignment horizontal="center"/>
    </xf>
    <xf numFmtId="199" fontId="40" fillId="28" borderId="23" applyProtection="0">
      <alignment horizontal="right" vertical="center"/>
    </xf>
    <xf numFmtId="199"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195" fontId="58" fillId="0" borderId="18">
      <alignment horizontal="left"/>
    </xf>
    <xf numFmtId="0" fontId="53" fillId="0" borderId="17" applyNumberFormat="0" applyFill="0" applyAlignment="0" applyProtection="0"/>
    <xf numFmtId="195" fontId="58" fillId="0" borderId="18">
      <alignment horizontal="left"/>
    </xf>
    <xf numFmtId="195" fontId="64" fillId="0" borderId="18">
      <alignment horizontal="center"/>
    </xf>
    <xf numFmtId="0" fontId="38" fillId="18" borderId="7" applyNumberFormat="0" applyAlignment="0" applyProtection="0"/>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32" fillId="0" borderId="2">
      <alignment horizontal="left" vertical="center"/>
    </xf>
    <xf numFmtId="0" fontId="53" fillId="0" borderId="24" applyNumberFormat="0" applyFill="0" applyAlignment="0" applyProtection="0"/>
    <xf numFmtId="0" fontId="57" fillId="0" borderId="18">
      <alignment horizontal="right" wrapText="1"/>
    </xf>
    <xf numFmtId="164" fontId="55" fillId="0" borderId="18" applyFill="0" applyBorder="0" applyProtection="0">
      <alignment horizontal="right" vertical="top"/>
    </xf>
    <xf numFmtId="0" fontId="51" fillId="18" borderId="16" applyNumberFormat="0" applyAlignment="0" applyProtection="0"/>
    <xf numFmtId="195" fontId="58" fillId="0" borderId="18">
      <alignment horizontal="left"/>
    </xf>
    <xf numFmtId="0" fontId="4" fillId="6" borderId="15" applyNumberFormat="0" applyFont="0" applyAlignment="0" applyProtection="0"/>
    <xf numFmtId="0" fontId="51" fillId="20" borderId="16"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0" fontId="32" fillId="0" borderId="2">
      <alignment horizontal="left" vertical="center"/>
    </xf>
    <xf numFmtId="0" fontId="38" fillId="18" borderId="7" applyNumberFormat="0" applyAlignment="0" applyProtection="0"/>
    <xf numFmtId="0" fontId="32" fillId="0" borderId="2">
      <alignment horizontal="left" vertical="center"/>
    </xf>
    <xf numFmtId="195" fontId="58" fillId="0" borderId="18">
      <alignment horizontal="left"/>
    </xf>
    <xf numFmtId="195" fontId="58" fillId="0" borderId="18">
      <alignment horizontal="left"/>
    </xf>
    <xf numFmtId="0" fontId="47" fillId="9" borderId="7" applyNumberFormat="0" applyAlignment="0" applyProtection="0"/>
    <xf numFmtId="0" fontId="38" fillId="18"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32" fillId="0" borderId="2">
      <alignment horizontal="left" vertical="center"/>
    </xf>
    <xf numFmtId="0" fontId="32" fillId="0" borderId="2">
      <alignment horizontal="left" vertical="center"/>
    </xf>
    <xf numFmtId="0" fontId="4" fillId="6" borderId="15" applyNumberFormat="0" applyFont="0" applyAlignment="0" applyProtection="0"/>
    <xf numFmtId="0" fontId="51" fillId="18" borderId="16" applyNumberFormat="0" applyAlignment="0" applyProtection="0"/>
    <xf numFmtId="195" fontId="58" fillId="0" borderId="18">
      <alignment horizontal="left"/>
    </xf>
    <xf numFmtId="0" fontId="51" fillId="18" borderId="16" applyNumberFormat="0" applyAlignment="0" applyProtection="0"/>
    <xf numFmtId="0" fontId="53" fillId="0" borderId="17" applyNumberFormat="0" applyFill="0" applyAlignment="0" applyProtection="0"/>
    <xf numFmtId="195" fontId="64" fillId="0" borderId="18">
      <alignment horizontal="center"/>
    </xf>
    <xf numFmtId="0" fontId="47" fillId="7" borderId="7" applyNumberFormat="0" applyAlignment="0" applyProtection="0"/>
    <xf numFmtId="0" fontId="32" fillId="0" borderId="2">
      <alignment horizontal="left" vertical="center"/>
    </xf>
    <xf numFmtId="0" fontId="47" fillId="7" borderId="7" applyNumberFormat="0" applyAlignment="0" applyProtection="0"/>
    <xf numFmtId="0" fontId="29" fillId="27" borderId="23" applyNumberFormat="0" applyProtection="0">
      <alignment horizontal="left" vertical="center" indent="1"/>
    </xf>
    <xf numFmtId="0" fontId="32" fillId="0" borderId="2">
      <alignment horizontal="left" vertical="center"/>
    </xf>
    <xf numFmtId="0" fontId="54" fillId="20" borderId="7" applyNumberFormat="0" applyAlignment="0" applyProtection="0"/>
    <xf numFmtId="0" fontId="54" fillId="20" borderId="7" applyNumberFormat="0" applyAlignment="0" applyProtection="0"/>
    <xf numFmtId="195"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195" fontId="58" fillId="0" borderId="18">
      <alignment horizontal="left"/>
    </xf>
    <xf numFmtId="0" fontId="32" fillId="0" borderId="2">
      <alignment horizontal="left" vertical="center"/>
    </xf>
    <xf numFmtId="0" fontId="47" fillId="9" borderId="7" applyNumberFormat="0" applyAlignment="0" applyProtection="0"/>
    <xf numFmtId="164" fontId="55" fillId="0" borderId="18" applyFill="0" applyBorder="0" applyProtection="0">
      <alignment horizontal="right" vertical="top"/>
    </xf>
    <xf numFmtId="195" fontId="58" fillId="0" borderId="18">
      <alignment horizontal="left"/>
    </xf>
    <xf numFmtId="0" fontId="53" fillId="0" borderId="24" applyNumberFormat="0" applyFill="0" applyAlignment="0" applyProtection="0"/>
    <xf numFmtId="0" fontId="28" fillId="6" borderId="13" applyNumberFormat="0" applyBorder="0" applyAlignment="0" applyProtection="0"/>
    <xf numFmtId="0" fontId="47" fillId="7" borderId="7" applyNumberFormat="0" applyAlignment="0" applyProtection="0"/>
    <xf numFmtId="0" fontId="53" fillId="0" borderId="24" applyNumberFormat="0" applyFill="0" applyAlignment="0" applyProtection="0"/>
    <xf numFmtId="0" fontId="47" fillId="9" borderId="7" applyNumberFormat="0" applyAlignment="0" applyProtection="0"/>
    <xf numFmtId="0" fontId="54" fillId="20" borderId="7" applyNumberFormat="0" applyAlignment="0" applyProtection="0"/>
    <xf numFmtId="0" fontId="47" fillId="7" borderId="7" applyNumberFormat="0" applyAlignment="0" applyProtection="0"/>
    <xf numFmtId="199" fontId="40" fillId="28" borderId="23" applyProtection="0">
      <alignment horizontal="right" vertical="center"/>
    </xf>
    <xf numFmtId="0" fontId="51" fillId="20" borderId="16" applyNumberFormat="0" applyAlignment="0" applyProtection="0"/>
    <xf numFmtId="0" fontId="51" fillId="20" borderId="16" applyNumberFormat="0" applyAlignment="0" applyProtection="0"/>
    <xf numFmtId="0" fontId="57" fillId="0" borderId="18">
      <alignment horizontal="right" wrapText="1"/>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28" fillId="6" borderId="13" applyNumberFormat="0" applyBorder="0" applyAlignment="0" applyProtection="0"/>
    <xf numFmtId="0" fontId="32" fillId="0" borderId="2">
      <alignment horizontal="left" vertical="center"/>
    </xf>
    <xf numFmtId="0" fontId="47" fillId="9" borderId="7" applyNumberFormat="0" applyAlignment="0" applyProtection="0"/>
    <xf numFmtId="0" fontId="32" fillId="0" borderId="2">
      <alignment horizontal="left" vertical="center"/>
    </xf>
    <xf numFmtId="0" fontId="54" fillId="20" borderId="7" applyNumberFormat="0" applyAlignment="0" applyProtection="0"/>
    <xf numFmtId="0" fontId="32" fillId="0" borderId="2">
      <alignment horizontal="left" vertical="center"/>
    </xf>
    <xf numFmtId="0" fontId="28" fillId="6" borderId="13" applyNumberFormat="0" applyBorder="0" applyAlignment="0" applyProtection="0"/>
    <xf numFmtId="0" fontId="54" fillId="20" borderId="7" applyNumberFormat="0" applyAlignment="0" applyProtection="0"/>
    <xf numFmtId="0" fontId="4" fillId="6" borderId="15" applyNumberFormat="0" applyFont="0" applyAlignment="0" applyProtection="0"/>
    <xf numFmtId="0" fontId="53" fillId="0" borderId="17" applyNumberFormat="0" applyFill="0" applyAlignment="0" applyProtection="0"/>
    <xf numFmtId="0" fontId="47" fillId="9" borderId="7"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38" fillId="18"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195" fontId="64" fillId="0" borderId="18">
      <alignment horizontal="center"/>
    </xf>
    <xf numFmtId="0" fontId="51" fillId="20"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53" fillId="0" borderId="17" applyNumberFormat="0" applyFill="0" applyAlignment="0" applyProtection="0"/>
    <xf numFmtId="0" fontId="53" fillId="0" borderId="24" applyNumberFormat="0" applyFill="0" applyAlignment="0" applyProtection="0"/>
    <xf numFmtId="0" fontId="51" fillId="20" borderId="16" applyNumberFormat="0" applyAlignment="0" applyProtection="0"/>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199" fontId="40" fillId="28" borderId="23" applyProtection="0">
      <alignment horizontal="right" vertical="center"/>
    </xf>
    <xf numFmtId="0" fontId="51" fillId="18" borderId="16" applyNumberFormat="0" applyAlignment="0" applyProtection="0"/>
    <xf numFmtId="0" fontId="4" fillId="6" borderId="15" applyNumberFormat="0" applyFont="0" applyAlignment="0" applyProtection="0"/>
    <xf numFmtId="195"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195" fontId="58" fillId="0" borderId="18">
      <alignment horizontal="left"/>
    </xf>
    <xf numFmtId="0" fontId="51" fillId="20" borderId="16" applyNumberFormat="0" applyAlignment="0" applyProtection="0"/>
    <xf numFmtId="199" fontId="40" fillId="28" borderId="23" applyProtection="0">
      <alignment horizontal="right" vertical="center"/>
    </xf>
    <xf numFmtId="195" fontId="58" fillId="0" borderId="18">
      <alignment horizontal="left"/>
    </xf>
    <xf numFmtId="195" fontId="64" fillId="0" borderId="18">
      <alignment horizontal="center"/>
    </xf>
    <xf numFmtId="0" fontId="32" fillId="0" borderId="2">
      <alignment horizontal="left" vertical="center"/>
    </xf>
    <xf numFmtId="0" fontId="4" fillId="6" borderId="15" applyNumberFormat="0" applyFont="0" applyAlignment="0" applyProtection="0"/>
    <xf numFmtId="0" fontId="28" fillId="6" borderId="13" applyNumberFormat="0" applyBorder="0" applyAlignment="0" applyProtection="0"/>
    <xf numFmtId="195" fontId="58" fillId="0" borderId="18">
      <alignment horizontal="left"/>
    </xf>
    <xf numFmtId="0" fontId="53" fillId="0" borderId="24" applyNumberFormat="0" applyFill="0" applyAlignment="0" applyProtection="0"/>
    <xf numFmtId="0" fontId="4" fillId="6" borderId="15" applyNumberFormat="0" applyFont="0" applyAlignment="0" applyProtection="0"/>
    <xf numFmtId="0" fontId="57" fillId="0" borderId="18">
      <alignment horizontal="right" wrapText="1"/>
    </xf>
    <xf numFmtId="164" fontId="55" fillId="0" borderId="18" applyFill="0" applyBorder="0" applyProtection="0">
      <alignment horizontal="right" vertical="top"/>
    </xf>
    <xf numFmtId="164" fontId="55" fillId="0" borderId="18" applyFill="0" applyBorder="0" applyProtection="0">
      <alignment horizontal="right" vertical="top"/>
    </xf>
    <xf numFmtId="195"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95" fontId="58" fillId="0" borderId="18">
      <alignment horizontal="left"/>
    </xf>
    <xf numFmtId="199" fontId="40" fillId="28" borderId="23" applyProtection="0">
      <alignment horizontal="right" vertical="center"/>
    </xf>
    <xf numFmtId="0" fontId="57" fillId="0" borderId="18">
      <alignment horizontal="right" wrapText="1"/>
    </xf>
    <xf numFmtId="164" fontId="55" fillId="0" borderId="18" applyFill="0" applyBorder="0" applyProtection="0">
      <alignment horizontal="right" vertical="top"/>
    </xf>
    <xf numFmtId="0" fontId="57" fillId="0" borderId="18">
      <alignment horizontal="right" wrapText="1"/>
    </xf>
    <xf numFmtId="0" fontId="47" fillId="9" borderId="7" applyNumberFormat="0" applyAlignment="0" applyProtection="0"/>
    <xf numFmtId="0" fontId="32" fillId="0" borderId="2">
      <alignment horizontal="left" vertical="center"/>
    </xf>
    <xf numFmtId="195" fontId="58" fillId="0" borderId="18">
      <alignment horizontal="left"/>
    </xf>
    <xf numFmtId="0" fontId="47" fillId="9" borderId="7" applyNumberFormat="0" applyAlignment="0" applyProtection="0"/>
    <xf numFmtId="199"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0" fontId="51" fillId="18" borderId="16" applyNumberFormat="0" applyAlignment="0" applyProtection="0"/>
    <xf numFmtId="195" fontId="64" fillId="0" borderId="18">
      <alignment horizontal="center"/>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47" fillId="7"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0" fontId="47" fillId="9" borderId="7" applyNumberFormat="0" applyAlignment="0" applyProtection="0"/>
    <xf numFmtId="0" fontId="38" fillId="18" borderId="7" applyNumberFormat="0" applyAlignment="0" applyProtection="0"/>
    <xf numFmtId="195" fontId="64" fillId="0" borderId="18">
      <alignment horizontal="center"/>
    </xf>
    <xf numFmtId="0" fontId="4" fillId="6" borderId="15" applyNumberFormat="0" applyFont="0" applyAlignment="0" applyProtection="0"/>
    <xf numFmtId="0" fontId="29" fillId="27" borderId="23" applyNumberFormat="0" applyProtection="0">
      <alignment horizontal="left" vertical="center" indent="1"/>
    </xf>
    <xf numFmtId="0" fontId="57" fillId="0" borderId="18">
      <alignment horizontal="right" wrapText="1"/>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51" fillId="20" borderId="16" applyNumberFormat="0" applyAlignment="0" applyProtection="0"/>
    <xf numFmtId="0" fontId="28" fillId="6" borderId="13" applyNumberFormat="0" applyBorder="0" applyAlignment="0" applyProtection="0"/>
    <xf numFmtId="0" fontId="51" fillId="18" borderId="16" applyNumberFormat="0" applyAlignment="0" applyProtection="0"/>
    <xf numFmtId="0" fontId="47" fillId="7" borderId="7" applyNumberFormat="0" applyAlignment="0" applyProtection="0"/>
    <xf numFmtId="0" fontId="57" fillId="0" borderId="18">
      <alignment horizontal="right" wrapText="1"/>
    </xf>
    <xf numFmtId="0" fontId="47" fillId="9" borderId="7"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8" fillId="18" borderId="7" applyNumberFormat="0" applyAlignment="0" applyProtection="0"/>
    <xf numFmtId="0" fontId="51" fillId="18" borderId="16" applyNumberFormat="0" applyAlignment="0" applyProtection="0"/>
    <xf numFmtId="0" fontId="53" fillId="0" borderId="24" applyNumberFormat="0" applyFill="0" applyAlignment="0" applyProtection="0"/>
    <xf numFmtId="195" fontId="58" fillId="0" borderId="18">
      <alignment horizontal="left"/>
    </xf>
    <xf numFmtId="0" fontId="4" fillId="6" borderId="15" applyNumberFormat="0" applyFont="0" applyAlignment="0" applyProtection="0"/>
    <xf numFmtId="0" fontId="53" fillId="0" borderId="24" applyNumberFormat="0" applyFill="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7" fillId="0" borderId="18">
      <alignment horizontal="right" wrapText="1"/>
    </xf>
    <xf numFmtId="0" fontId="47" fillId="9" borderId="7" applyNumberFormat="0" applyAlignment="0" applyProtection="0"/>
    <xf numFmtId="0" fontId="51" fillId="20" borderId="16" applyNumberFormat="0" applyAlignment="0" applyProtection="0"/>
    <xf numFmtId="199" fontId="40" fillId="28" borderId="23" applyProtection="0">
      <alignment horizontal="right" vertical="center"/>
    </xf>
    <xf numFmtId="199"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38" fillId="18" borderId="7" applyNumberFormat="0" applyAlignment="0" applyProtection="0"/>
    <xf numFmtId="0" fontId="32" fillId="0" borderId="2">
      <alignment horizontal="left" vertical="center"/>
    </xf>
    <xf numFmtId="0" fontId="28" fillId="6" borderId="13" applyNumberFormat="0" applyBorder="0" applyAlignment="0" applyProtection="0"/>
    <xf numFmtId="0" fontId="38" fillId="18" borderId="7" applyNumberFormat="0" applyAlignment="0" applyProtection="0"/>
    <xf numFmtId="195"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47" fillId="9" borderId="7" applyNumberFormat="0" applyAlignment="0" applyProtection="0"/>
    <xf numFmtId="0" fontId="57" fillId="0" borderId="18">
      <alignment horizontal="right" wrapText="1"/>
    </xf>
    <xf numFmtId="199" fontId="40" fillId="28" borderId="23" applyProtection="0">
      <alignment horizontal="right" vertical="center"/>
    </xf>
    <xf numFmtId="0" fontId="51" fillId="20" borderId="16"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195" fontId="58" fillId="0" borderId="18">
      <alignment horizontal="left"/>
    </xf>
    <xf numFmtId="195" fontId="58" fillId="0" borderId="18">
      <alignment horizontal="left"/>
    </xf>
    <xf numFmtId="0" fontId="28" fillId="6" borderId="13" applyNumberFormat="0" applyBorder="0" applyAlignment="0" applyProtection="0"/>
    <xf numFmtId="0" fontId="53" fillId="0" borderId="24" applyNumberFormat="0" applyFill="0" applyAlignment="0" applyProtection="0"/>
    <xf numFmtId="0" fontId="32" fillId="0" borderId="2">
      <alignment horizontal="left" vertical="center"/>
    </xf>
    <xf numFmtId="0" fontId="53" fillId="0" borderId="24" applyNumberFormat="0" applyFill="0" applyAlignment="0" applyProtection="0"/>
    <xf numFmtId="0" fontId="4" fillId="6" borderId="15" applyNumberFormat="0" applyFont="0" applyAlignment="0" applyProtection="0"/>
    <xf numFmtId="0" fontId="47" fillId="9" borderId="7" applyNumberFormat="0" applyAlignment="0" applyProtection="0"/>
    <xf numFmtId="195" fontId="58" fillId="0" borderId="18">
      <alignment horizontal="left"/>
    </xf>
    <xf numFmtId="0" fontId="4" fillId="6" borderId="15" applyNumberFormat="0" applyFont="0" applyAlignment="0" applyProtection="0"/>
    <xf numFmtId="0" fontId="28" fillId="6" borderId="13" applyNumberFormat="0" applyBorder="0" applyAlignment="0" applyProtection="0"/>
    <xf numFmtId="0" fontId="38" fillId="18" borderId="7" applyNumberFormat="0" applyAlignment="0" applyProtection="0"/>
    <xf numFmtId="0" fontId="51" fillId="18" borderId="16"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3" fillId="0" borderId="24" applyNumberFormat="0" applyFill="0" applyAlignment="0" applyProtection="0"/>
    <xf numFmtId="0" fontId="53" fillId="0" borderId="17" applyNumberFormat="0" applyFill="0" applyAlignment="0" applyProtection="0"/>
    <xf numFmtId="0" fontId="32" fillId="0" borderId="2">
      <alignment horizontal="left" vertical="center"/>
    </xf>
    <xf numFmtId="0" fontId="51" fillId="20" borderId="16"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32" fillId="0" borderId="2">
      <alignment horizontal="left" vertical="center"/>
    </xf>
    <xf numFmtId="0" fontId="4" fillId="6" borderId="15" applyNumberFormat="0" applyFont="0" applyAlignment="0" applyProtection="0"/>
    <xf numFmtId="0" fontId="4" fillId="6" borderId="15" applyNumberFormat="0" applyFont="0" applyAlignment="0" applyProtection="0"/>
    <xf numFmtId="195" fontId="64" fillId="0" borderId="18">
      <alignment horizontal="center"/>
    </xf>
    <xf numFmtId="195" fontId="58" fillId="0" borderId="18">
      <alignment horizontal="left"/>
    </xf>
    <xf numFmtId="0" fontId="4" fillId="6" borderId="15" applyNumberFormat="0" applyFont="0" applyAlignment="0" applyProtection="0"/>
    <xf numFmtId="195" fontId="58" fillId="0" borderId="18">
      <alignment horizontal="left"/>
    </xf>
    <xf numFmtId="0" fontId="53" fillId="0" borderId="24" applyNumberFormat="0" applyFill="0" applyAlignment="0" applyProtection="0"/>
    <xf numFmtId="0" fontId="51" fillId="18" borderId="16" applyNumberFormat="0" applyAlignment="0" applyProtection="0"/>
    <xf numFmtId="199" fontId="40" fillId="28" borderId="23" applyProtection="0">
      <alignment horizontal="right" vertical="center"/>
    </xf>
    <xf numFmtId="0" fontId="47" fillId="9"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99" fontId="40" fillId="28" borderId="23" applyProtection="0">
      <alignment horizontal="right" vertical="center"/>
    </xf>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0" fontId="47" fillId="9" borderId="7" applyNumberFormat="0" applyAlignment="0" applyProtection="0"/>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195" fontId="58" fillId="0" borderId="18">
      <alignment horizontal="left"/>
    </xf>
    <xf numFmtId="0" fontId="54" fillId="20" borderId="7" applyNumberFormat="0" applyAlignment="0" applyProtection="0"/>
    <xf numFmtId="0" fontId="53" fillId="0" borderId="24" applyNumberFormat="0" applyFill="0" applyAlignment="0" applyProtection="0"/>
    <xf numFmtId="195" fontId="64" fillId="0" borderId="18">
      <alignment horizontal="center"/>
    </xf>
    <xf numFmtId="199" fontId="40" fillId="28" borderId="23" applyProtection="0">
      <alignment horizontal="right" vertical="center"/>
    </xf>
    <xf numFmtId="0" fontId="51" fillId="18" borderId="16" applyNumberFormat="0" applyAlignment="0" applyProtection="0"/>
    <xf numFmtId="0" fontId="47" fillId="7" borderId="7" applyNumberFormat="0" applyAlignment="0" applyProtection="0"/>
    <xf numFmtId="0" fontId="51" fillId="20" borderId="16" applyNumberFormat="0" applyAlignment="0" applyProtection="0"/>
    <xf numFmtId="0" fontId="32" fillId="0" borderId="2">
      <alignment horizontal="left" vertical="center"/>
    </xf>
    <xf numFmtId="0" fontId="38" fillId="18" borderId="7" applyNumberFormat="0" applyAlignment="0" applyProtection="0"/>
    <xf numFmtId="0" fontId="57" fillId="0" borderId="18">
      <alignment horizontal="right" wrapText="1"/>
    </xf>
    <xf numFmtId="195" fontId="58" fillId="0" borderId="18">
      <alignment horizontal="left"/>
    </xf>
    <xf numFmtId="0" fontId="4" fillId="6" borderId="15" applyNumberFormat="0" applyFont="0" applyAlignment="0" applyProtection="0"/>
    <xf numFmtId="199"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38" fillId="18" borderId="7" applyNumberFormat="0" applyAlignment="0" applyProtection="0"/>
    <xf numFmtId="195" fontId="64" fillId="0" borderId="18">
      <alignment horizontal="center"/>
    </xf>
    <xf numFmtId="164" fontId="55" fillId="0" borderId="18" applyFill="0" applyBorder="0" applyProtection="0">
      <alignment horizontal="right" vertical="top"/>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5" fontId="58" fillId="0" borderId="18">
      <alignment horizontal="left"/>
    </xf>
    <xf numFmtId="0" fontId="53" fillId="0" borderId="24" applyNumberFormat="0" applyFill="0" applyAlignment="0" applyProtection="0"/>
    <xf numFmtId="195" fontId="58" fillId="0" borderId="18">
      <alignment horizontal="left"/>
    </xf>
    <xf numFmtId="0" fontId="53" fillId="0" borderId="17" applyNumberFormat="0" applyFill="0" applyAlignment="0" applyProtection="0"/>
    <xf numFmtId="195" fontId="58" fillId="0" borderId="18">
      <alignment horizontal="left"/>
    </xf>
    <xf numFmtId="195" fontId="64" fillId="0" borderId="18">
      <alignment horizontal="center"/>
    </xf>
    <xf numFmtId="195" fontId="64" fillId="0" borderId="18">
      <alignment horizontal="center"/>
    </xf>
    <xf numFmtId="0" fontId="47" fillId="9" borderId="7" applyNumberFormat="0" applyAlignment="0" applyProtection="0"/>
    <xf numFmtId="0" fontId="47" fillId="9" borderId="7" applyNumberFormat="0" applyAlignment="0" applyProtection="0"/>
    <xf numFmtId="0" fontId="53" fillId="0" borderId="24"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0" fontId="47" fillId="9"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0" fontId="47" fillId="9" borderId="7" applyNumberFormat="0" applyAlignment="0" applyProtection="0"/>
    <xf numFmtId="195"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57" fillId="0" borderId="18">
      <alignment horizontal="right" wrapText="1"/>
    </xf>
    <xf numFmtId="0" fontId="57" fillId="0" borderId="18">
      <alignment horizontal="right" wrapText="1"/>
    </xf>
    <xf numFmtId="0" fontId="51" fillId="18" borderId="16" applyNumberFormat="0" applyAlignment="0" applyProtection="0"/>
    <xf numFmtId="0" fontId="32" fillId="0" borderId="2">
      <alignment horizontal="left" vertical="center"/>
    </xf>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195" fontId="58" fillId="0" borderId="18">
      <alignment horizontal="left"/>
    </xf>
    <xf numFmtId="0" fontId="4" fillId="6" borderId="15" applyNumberFormat="0" applyFont="0" applyAlignment="0" applyProtection="0"/>
    <xf numFmtId="0" fontId="57" fillId="0" borderId="18">
      <alignment horizontal="right" wrapText="1"/>
    </xf>
    <xf numFmtId="195" fontId="58" fillId="0" borderId="18">
      <alignment horizontal="left"/>
    </xf>
    <xf numFmtId="164" fontId="55" fillId="0" borderId="18" applyFill="0" applyBorder="0" applyProtection="0">
      <alignment horizontal="right" vertical="top"/>
    </xf>
    <xf numFmtId="0" fontId="32" fillId="0" borderId="2">
      <alignment horizontal="left" vertical="center"/>
    </xf>
    <xf numFmtId="0" fontId="57" fillId="0" borderId="18">
      <alignment horizontal="right" wrapText="1"/>
    </xf>
    <xf numFmtId="0" fontId="38" fillId="18" borderId="7" applyNumberFormat="0" applyAlignment="0" applyProtection="0"/>
    <xf numFmtId="0" fontId="38" fillId="18" borderId="7" applyNumberFormat="0" applyAlignment="0" applyProtection="0"/>
    <xf numFmtId="195" fontId="58" fillId="0" borderId="18">
      <alignment horizontal="left"/>
    </xf>
    <xf numFmtId="164" fontId="55" fillId="0" borderId="18" applyFill="0" applyBorder="0" applyProtection="0">
      <alignment horizontal="right" vertical="top"/>
    </xf>
    <xf numFmtId="195" fontId="58" fillId="0" borderId="18">
      <alignment horizontal="left"/>
    </xf>
    <xf numFmtId="0" fontId="54" fillId="20" borderId="7" applyNumberFormat="0" applyAlignment="0" applyProtection="0"/>
    <xf numFmtId="0" fontId="51" fillId="20" borderId="16"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53" fillId="0" borderId="17" applyNumberFormat="0" applyFill="0" applyAlignment="0" applyProtection="0"/>
    <xf numFmtId="195" fontId="58" fillId="0" borderId="18">
      <alignment horizontal="left"/>
    </xf>
    <xf numFmtId="0" fontId="32" fillId="0" borderId="2">
      <alignment horizontal="left" vertical="center"/>
    </xf>
    <xf numFmtId="0" fontId="4" fillId="6" borderId="15" applyNumberFormat="0" applyFont="0" applyAlignment="0" applyProtection="0"/>
    <xf numFmtId="0" fontId="4" fillId="6" borderId="15" applyNumberFormat="0" applyFont="0" applyAlignment="0" applyProtection="0"/>
    <xf numFmtId="0" fontId="51" fillId="20" borderId="16" applyNumberFormat="0" applyAlignment="0" applyProtection="0"/>
    <xf numFmtId="0" fontId="4" fillId="6" borderId="15" applyNumberFormat="0" applyFont="0" applyAlignment="0" applyProtection="0"/>
    <xf numFmtId="0" fontId="57" fillId="0" borderId="18">
      <alignment horizontal="right" wrapText="1"/>
    </xf>
    <xf numFmtId="0" fontId="29" fillId="27" borderId="23" applyNumberFormat="0" applyProtection="0">
      <alignment horizontal="left" vertical="center" indent="1"/>
    </xf>
    <xf numFmtId="0" fontId="51" fillId="18" borderId="16" applyNumberFormat="0" applyAlignment="0" applyProtection="0"/>
    <xf numFmtId="0" fontId="38" fillId="18" borderId="7" applyNumberFormat="0" applyAlignment="0" applyProtection="0"/>
    <xf numFmtId="0" fontId="32" fillId="0" borderId="2">
      <alignment horizontal="left" vertical="center"/>
    </xf>
    <xf numFmtId="199" fontId="40" fillId="28" borderId="23" applyProtection="0">
      <alignment horizontal="right" vertical="center"/>
    </xf>
    <xf numFmtId="0" fontId="47" fillId="9" borderId="7" applyNumberFormat="0" applyAlignment="0" applyProtection="0"/>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7" fillId="9" borderId="7" applyNumberFormat="0" applyAlignment="0" applyProtection="0"/>
    <xf numFmtId="195" fontId="58" fillId="0" borderId="18">
      <alignment horizontal="left"/>
    </xf>
    <xf numFmtId="0" fontId="47" fillId="7" borderId="7" applyNumberFormat="0" applyAlignment="0" applyProtection="0"/>
    <xf numFmtId="0" fontId="32" fillId="0" borderId="2">
      <alignment horizontal="left" vertical="center"/>
    </xf>
    <xf numFmtId="0" fontId="4" fillId="6" borderId="15" applyNumberFormat="0" applyFont="0" applyAlignment="0" applyProtection="0"/>
    <xf numFmtId="199" fontId="40" fillId="28" borderId="23" applyProtection="0">
      <alignment horizontal="right" vertical="center"/>
    </xf>
    <xf numFmtId="0" fontId="47" fillId="7"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1" fillId="20" borderId="16" applyNumberFormat="0" applyAlignment="0" applyProtection="0"/>
    <xf numFmtId="0" fontId="51" fillId="18" borderId="16" applyNumberFormat="0" applyAlignment="0" applyProtection="0"/>
    <xf numFmtId="0" fontId="57" fillId="0" borderId="18">
      <alignment horizontal="right" wrapText="1"/>
    </xf>
    <xf numFmtId="0" fontId="38" fillId="18" borderId="7" applyNumberFormat="0" applyAlignment="0" applyProtection="0"/>
    <xf numFmtId="195" fontId="58" fillId="0" borderId="18">
      <alignment horizontal="left"/>
    </xf>
    <xf numFmtId="195" fontId="58" fillId="0" borderId="18">
      <alignment horizontal="left"/>
    </xf>
    <xf numFmtId="0" fontId="29" fillId="27" borderId="23" applyNumberFormat="0" applyProtection="0">
      <alignment horizontal="left" vertical="center" indent="1"/>
    </xf>
    <xf numFmtId="0" fontId="32" fillId="0" borderId="2">
      <alignment horizontal="left" vertical="center"/>
    </xf>
    <xf numFmtId="0" fontId="53" fillId="0" borderId="24" applyNumberFormat="0" applyFill="0" applyAlignment="0" applyProtection="0"/>
    <xf numFmtId="0" fontId="53" fillId="0" borderId="17" applyNumberFormat="0" applyFill="0" applyAlignment="0" applyProtection="0"/>
    <xf numFmtId="199"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53" fillId="0" borderId="17" applyNumberFormat="0" applyFill="0" applyAlignment="0" applyProtection="0"/>
    <xf numFmtId="195" fontId="58" fillId="0" borderId="18">
      <alignment horizontal="left"/>
    </xf>
    <xf numFmtId="199"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4" fillId="6" borderId="15" applyNumberFormat="0" applyFont="0" applyAlignment="0" applyProtection="0"/>
    <xf numFmtId="0" fontId="47" fillId="9" borderId="7" applyNumberFormat="0" applyAlignment="0" applyProtection="0"/>
    <xf numFmtId="0" fontId="4" fillId="6" borderId="15" applyNumberFormat="0" applyFont="0" applyAlignment="0" applyProtection="0"/>
    <xf numFmtId="0" fontId="32" fillId="0" borderId="2">
      <alignment horizontal="left" vertical="center"/>
    </xf>
    <xf numFmtId="0" fontId="4" fillId="6" borderId="15" applyNumberFormat="0" applyFont="0" applyAlignment="0" applyProtection="0"/>
    <xf numFmtId="0" fontId="51" fillId="20" borderId="16" applyNumberFormat="0" applyAlignment="0" applyProtection="0"/>
    <xf numFmtId="195" fontId="58" fillId="0" borderId="18">
      <alignment horizontal="left"/>
    </xf>
    <xf numFmtId="0" fontId="54" fillId="20" borderId="7"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4" fillId="6" borderId="15" applyNumberFormat="0" applyFont="0" applyAlignment="0" applyProtection="0"/>
    <xf numFmtId="0" fontId="53" fillId="0" borderId="17" applyNumberFormat="0" applyFill="0" applyAlignment="0" applyProtection="0"/>
    <xf numFmtId="195" fontId="64" fillId="0" borderId="18">
      <alignment horizontal="center"/>
    </xf>
    <xf numFmtId="0" fontId="53" fillId="0" borderId="24" applyNumberFormat="0" applyFill="0" applyAlignment="0" applyProtection="0"/>
    <xf numFmtId="0" fontId="32" fillId="0" borderId="2">
      <alignment horizontal="left" vertical="center"/>
    </xf>
    <xf numFmtId="0" fontId="29" fillId="27" borderId="23" applyNumberFormat="0" applyProtection="0">
      <alignment horizontal="left" vertical="center" indent="1"/>
    </xf>
    <xf numFmtId="0" fontId="32" fillId="0" borderId="2">
      <alignment horizontal="left" vertical="center"/>
    </xf>
    <xf numFmtId="195" fontId="58" fillId="0" borderId="18">
      <alignment horizontal="left"/>
    </xf>
    <xf numFmtId="195" fontId="64" fillId="0" borderId="18">
      <alignment horizontal="center"/>
    </xf>
    <xf numFmtId="199" fontId="40" fillId="28" borderId="23" applyProtection="0">
      <alignment horizontal="right" vertical="center"/>
    </xf>
    <xf numFmtId="195" fontId="58" fillId="0" borderId="18">
      <alignment horizontal="left"/>
    </xf>
    <xf numFmtId="0" fontId="4" fillId="6" borderId="15" applyNumberFormat="0" applyFont="0" applyAlignment="0" applyProtection="0"/>
    <xf numFmtId="0" fontId="57" fillId="0" borderId="18">
      <alignment horizontal="right" wrapText="1"/>
    </xf>
    <xf numFmtId="0" fontId="32" fillId="0" borderId="2">
      <alignment horizontal="left" vertical="center"/>
    </xf>
    <xf numFmtId="195" fontId="64" fillId="0" borderId="18">
      <alignment horizontal="center"/>
    </xf>
    <xf numFmtId="0" fontId="47" fillId="7" borderId="7" applyNumberFormat="0" applyAlignment="0" applyProtection="0"/>
    <xf numFmtId="195" fontId="64" fillId="0" borderId="18">
      <alignment horizontal="center"/>
    </xf>
    <xf numFmtId="199" fontId="40" fillId="28" borderId="23" applyProtection="0">
      <alignment horizontal="right" vertical="center"/>
    </xf>
    <xf numFmtId="0" fontId="4" fillId="6" borderId="15" applyNumberFormat="0" applyFont="0" applyAlignment="0" applyProtection="0"/>
    <xf numFmtId="0" fontId="54" fillId="20" borderId="7" applyNumberFormat="0" applyAlignment="0" applyProtection="0"/>
    <xf numFmtId="199" fontId="40" fillId="28" borderId="23" applyProtection="0">
      <alignment horizontal="right" vertical="center"/>
    </xf>
    <xf numFmtId="164" fontId="55" fillId="0" borderId="18" applyFill="0" applyBorder="0" applyProtection="0">
      <alignment horizontal="right" vertical="top"/>
    </xf>
    <xf numFmtId="0" fontId="51" fillId="20" borderId="16" applyNumberFormat="0" applyAlignment="0" applyProtection="0"/>
    <xf numFmtId="195" fontId="58" fillId="0" borderId="18">
      <alignment horizontal="left"/>
    </xf>
    <xf numFmtId="0" fontId="53" fillId="0" borderId="17" applyNumberFormat="0" applyFill="0" applyAlignment="0" applyProtection="0"/>
    <xf numFmtId="195" fontId="58" fillId="0" borderId="18">
      <alignment horizontal="left"/>
    </xf>
    <xf numFmtId="0" fontId="29" fillId="27" borderId="23" applyNumberFormat="0" applyProtection="0">
      <alignment horizontal="left" vertical="center" indent="1"/>
    </xf>
    <xf numFmtId="0" fontId="47" fillId="7" borderId="7" applyNumberFormat="0" applyAlignment="0" applyProtection="0"/>
    <xf numFmtId="0" fontId="4" fillId="6" borderId="15" applyNumberFormat="0" applyFont="0" applyAlignment="0" applyProtection="0"/>
    <xf numFmtId="0" fontId="54" fillId="20" borderId="7"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28" fillId="6" borderId="13" applyNumberFormat="0" applyBorder="0" applyAlignment="0" applyProtection="0"/>
    <xf numFmtId="195" fontId="58" fillId="0" borderId="18">
      <alignment horizontal="left"/>
    </xf>
    <xf numFmtId="0" fontId="54" fillId="20"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20" borderId="16" applyNumberFormat="0" applyAlignment="0" applyProtection="0"/>
    <xf numFmtId="0" fontId="54" fillId="20"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54" fillId="20"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32" fillId="0" borderId="2">
      <alignment horizontal="left" vertical="center"/>
    </xf>
    <xf numFmtId="0" fontId="53" fillId="0" borderId="24" applyNumberFormat="0" applyFill="0" applyAlignment="0" applyProtection="0"/>
    <xf numFmtId="0" fontId="32" fillId="0" borderId="2">
      <alignment horizontal="left" vertic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57" fillId="0" borderId="18">
      <alignment horizontal="right" wrapText="1"/>
    </xf>
    <xf numFmtId="164" fontId="55" fillId="0" borderId="18" applyFill="0" applyBorder="0" applyProtection="0">
      <alignment horizontal="right" vertical="top"/>
    </xf>
    <xf numFmtId="0" fontId="54" fillId="20" borderId="7" applyNumberFormat="0" applyAlignment="0" applyProtection="0"/>
    <xf numFmtId="164" fontId="55" fillId="0" borderId="18" applyFill="0" applyBorder="0" applyProtection="0">
      <alignment horizontal="right" vertical="top"/>
    </xf>
    <xf numFmtId="0" fontId="32" fillId="0" borderId="2">
      <alignment horizontal="left" vertical="center"/>
    </xf>
    <xf numFmtId="0" fontId="32" fillId="0" borderId="2">
      <alignment horizontal="left" vertical="center"/>
    </xf>
    <xf numFmtId="0" fontId="29" fillId="27" borderId="23" applyNumberFormat="0" applyProtection="0">
      <alignment horizontal="left" vertical="center" indent="1"/>
    </xf>
    <xf numFmtId="0" fontId="51" fillId="18" borderId="16" applyNumberFormat="0" applyAlignment="0" applyProtection="0"/>
    <xf numFmtId="199" fontId="40" fillId="28" borderId="23" applyProtection="0">
      <alignment horizontal="right" vertical="center"/>
    </xf>
    <xf numFmtId="164" fontId="55" fillId="0" borderId="18" applyFill="0" applyBorder="0" applyProtection="0">
      <alignment horizontal="right" vertical="top"/>
    </xf>
    <xf numFmtId="0" fontId="51" fillId="20" borderId="16" applyNumberFormat="0" applyAlignment="0" applyProtection="0"/>
    <xf numFmtId="0" fontId="28" fillId="6" borderId="13" applyNumberFormat="0" applyBorder="0" applyAlignment="0" applyProtection="0"/>
    <xf numFmtId="199" fontId="40" fillId="28" borderId="23" applyProtection="0">
      <alignment horizontal="right" vertical="center"/>
    </xf>
    <xf numFmtId="195" fontId="58" fillId="0" borderId="18">
      <alignment horizontal="left"/>
    </xf>
    <xf numFmtId="0" fontId="28" fillId="6" borderId="13" applyNumberFormat="0" applyBorder="0" applyAlignment="0" applyProtection="0"/>
    <xf numFmtId="195"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0" fontId="47" fillId="9" borderId="7" applyNumberFormat="0" applyAlignment="0" applyProtection="0"/>
    <xf numFmtId="195" fontId="58" fillId="0" borderId="18">
      <alignment horizontal="left"/>
    </xf>
    <xf numFmtId="0" fontId="53" fillId="0" borderId="24" applyNumberFormat="0" applyFill="0" applyAlignment="0" applyProtection="0"/>
    <xf numFmtId="0" fontId="4" fillId="6" borderId="15" applyNumberFormat="0" applyFont="0" applyAlignment="0" applyProtection="0"/>
    <xf numFmtId="0" fontId="53" fillId="0" borderId="24"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3" fillId="0" borderId="17" applyNumberFormat="0" applyFill="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20" borderId="16"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4" fillId="6" borderId="15" applyNumberFormat="0" applyFont="0" applyAlignment="0" applyProtection="0"/>
    <xf numFmtId="195" fontId="58" fillId="0" borderId="18">
      <alignment horizontal="left"/>
    </xf>
    <xf numFmtId="0" fontId="32" fillId="0" borderId="2">
      <alignment horizontal="left" vertical="center"/>
    </xf>
    <xf numFmtId="0" fontId="47" fillId="7" borderId="7" applyNumberFormat="0" applyAlignment="0" applyProtection="0"/>
    <xf numFmtId="195" fontId="58" fillId="0" borderId="18">
      <alignment horizontal="left"/>
    </xf>
    <xf numFmtId="0" fontId="57" fillId="0" borderId="18">
      <alignment horizontal="right" wrapText="1"/>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51" fillId="20" borderId="16" applyNumberFormat="0" applyAlignment="0" applyProtection="0"/>
    <xf numFmtId="0" fontId="28" fillId="6" borderId="13" applyNumberFormat="0" applyBorder="0" applyAlignment="0" applyProtection="0"/>
    <xf numFmtId="0" fontId="32" fillId="0" borderId="2">
      <alignment horizontal="left" vertical="center"/>
    </xf>
    <xf numFmtId="195" fontId="58" fillId="0" borderId="18">
      <alignment horizontal="left"/>
    </xf>
    <xf numFmtId="0" fontId="57" fillId="0" borderId="18">
      <alignment horizontal="right" wrapText="1"/>
    </xf>
    <xf numFmtId="0" fontId="28" fillId="6" borderId="13" applyNumberFormat="0" applyBorder="0" applyAlignment="0" applyProtection="0"/>
    <xf numFmtId="0" fontId="57" fillId="0" borderId="18">
      <alignment horizontal="right" wrapText="1"/>
    </xf>
    <xf numFmtId="195" fontId="64" fillId="0" borderId="18">
      <alignment horizontal="center"/>
    </xf>
    <xf numFmtId="0" fontId="32" fillId="0" borderId="2">
      <alignment horizontal="left" vertical="center"/>
    </xf>
    <xf numFmtId="0" fontId="57" fillId="0" borderId="18">
      <alignment horizontal="right" wrapText="1"/>
    </xf>
    <xf numFmtId="0" fontId="54" fillId="20" borderId="7" applyNumberFormat="0" applyAlignment="0" applyProtection="0"/>
    <xf numFmtId="0" fontId="28" fillId="6" borderId="13" applyNumberFormat="0" applyBorder="0" applyAlignment="0" applyProtection="0"/>
    <xf numFmtId="0" fontId="4" fillId="6" borderId="15" applyNumberFormat="0" applyFont="0" applyAlignment="0" applyProtection="0"/>
    <xf numFmtId="195" fontId="64" fillId="0" borderId="18">
      <alignment horizontal="center"/>
    </xf>
    <xf numFmtId="0" fontId="4" fillId="6" borderId="15" applyNumberFormat="0" applyFont="0" applyAlignment="0" applyProtection="0"/>
    <xf numFmtId="0" fontId="38" fillId="18" borderId="7" applyNumberFormat="0" applyAlignment="0" applyProtection="0"/>
    <xf numFmtId="0" fontId="53" fillId="0" borderId="17" applyNumberFormat="0" applyFill="0" applyAlignment="0" applyProtection="0"/>
    <xf numFmtId="195" fontId="64" fillId="0" borderId="18">
      <alignment horizontal="center"/>
    </xf>
    <xf numFmtId="0" fontId="32" fillId="0" borderId="2">
      <alignment horizontal="left" vertical="center"/>
    </xf>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3" fillId="0" borderId="24" applyNumberFormat="0" applyFill="0" applyAlignment="0" applyProtection="0"/>
    <xf numFmtId="0" fontId="51" fillId="20" borderId="16"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99" fontId="40" fillId="28" borderId="23" applyProtection="0">
      <alignment horizontal="right" vertical="center"/>
    </xf>
    <xf numFmtId="0" fontId="53" fillId="0" borderId="24" applyNumberFormat="0" applyFill="0" applyAlignment="0" applyProtection="0"/>
    <xf numFmtId="199" fontId="40" fillId="28" borderId="23" applyProtection="0">
      <alignment horizontal="right" vertical="center"/>
    </xf>
    <xf numFmtId="0" fontId="38" fillId="18" borderId="7" applyNumberFormat="0" applyAlignment="0" applyProtection="0"/>
    <xf numFmtId="164" fontId="55" fillId="0" borderId="18" applyFill="0" applyBorder="0" applyProtection="0">
      <alignment horizontal="right" vertical="top"/>
    </xf>
    <xf numFmtId="199" fontId="40" fillId="28" borderId="23" applyProtection="0">
      <alignment horizontal="right" vertical="center"/>
    </xf>
    <xf numFmtId="0" fontId="51" fillId="20" borderId="16" applyNumberFormat="0" applyAlignment="0" applyProtection="0"/>
    <xf numFmtId="195" fontId="58" fillId="0" borderId="18">
      <alignment horizontal="left"/>
    </xf>
    <xf numFmtId="195" fontId="64" fillId="0" borderId="18">
      <alignment horizontal="center"/>
    </xf>
    <xf numFmtId="0" fontId="32" fillId="0" borderId="2">
      <alignment horizontal="left" vertical="center"/>
    </xf>
    <xf numFmtId="0" fontId="29" fillId="27" borderId="23" applyNumberFormat="0" applyProtection="0">
      <alignment horizontal="left" vertical="center" indent="1"/>
    </xf>
    <xf numFmtId="195" fontId="58" fillId="0" borderId="18">
      <alignment horizontal="left"/>
    </xf>
    <xf numFmtId="0" fontId="38" fillId="18" borderId="7" applyNumberFormat="0" applyAlignment="0" applyProtection="0"/>
    <xf numFmtId="199"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5" fontId="64" fillId="0" borderId="18">
      <alignment horizontal="center"/>
    </xf>
    <xf numFmtId="164" fontId="55" fillId="0" borderId="18" applyFill="0" applyBorder="0" applyProtection="0">
      <alignment horizontal="right" vertical="top"/>
    </xf>
    <xf numFmtId="0" fontId="28" fillId="6" borderId="13" applyNumberFormat="0" applyBorder="0" applyAlignment="0" applyProtection="0"/>
    <xf numFmtId="0" fontId="57" fillId="0" borderId="18">
      <alignment horizontal="right" wrapText="1"/>
    </xf>
    <xf numFmtId="0" fontId="47" fillId="7" borderId="7" applyNumberFormat="0" applyAlignment="0" applyProtection="0"/>
    <xf numFmtId="0" fontId="4" fillId="6" borderId="15" applyNumberFormat="0" applyFont="0" applyAlignment="0" applyProtection="0"/>
    <xf numFmtId="195" fontId="58" fillId="0" borderId="18">
      <alignment horizontal="left"/>
    </xf>
    <xf numFmtId="164" fontId="55" fillId="0" borderId="18" applyFill="0" applyBorder="0" applyProtection="0">
      <alignment horizontal="right" vertical="top"/>
    </xf>
    <xf numFmtId="195" fontId="58" fillId="0" borderId="18">
      <alignment horizontal="left"/>
    </xf>
    <xf numFmtId="0" fontId="51" fillId="20" borderId="16" applyNumberFormat="0" applyAlignment="0" applyProtection="0"/>
    <xf numFmtId="195" fontId="58" fillId="0" borderId="18">
      <alignment horizontal="left"/>
    </xf>
    <xf numFmtId="0" fontId="32" fillId="0" borderId="2">
      <alignment horizontal="left" vertical="center"/>
    </xf>
    <xf numFmtId="0" fontId="4" fillId="6" borderId="15" applyNumberFormat="0" applyFont="0" applyAlignment="0" applyProtection="0"/>
    <xf numFmtId="195" fontId="64" fillId="0" borderId="18">
      <alignment horizontal="center"/>
    </xf>
    <xf numFmtId="0" fontId="51" fillId="20" borderId="16" applyNumberFormat="0" applyAlignment="0" applyProtection="0"/>
    <xf numFmtId="0" fontId="53" fillId="0" borderId="17" applyNumberFormat="0" applyFill="0" applyAlignment="0" applyProtection="0"/>
    <xf numFmtId="0" fontId="28" fillId="6" borderId="13" applyNumberFormat="0" applyBorder="0" applyAlignment="0" applyProtection="0"/>
    <xf numFmtId="0" fontId="28" fillId="6" borderId="13" applyNumberFormat="0" applyBorder="0" applyAlignment="0" applyProtection="0"/>
    <xf numFmtId="0" fontId="53" fillId="0" borderId="17" applyNumberFormat="0" applyFill="0" applyAlignment="0" applyProtection="0"/>
    <xf numFmtId="0" fontId="47" fillId="7" borderId="7" applyNumberFormat="0" applyAlignment="0" applyProtection="0"/>
    <xf numFmtId="0" fontId="53" fillId="0" borderId="17" applyNumberFormat="0" applyFill="0" applyAlignment="0" applyProtection="0"/>
    <xf numFmtId="0" fontId="54" fillId="20" borderId="7" applyNumberFormat="0" applyAlignment="0" applyProtection="0"/>
    <xf numFmtId="0" fontId="53" fillId="0" borderId="24" applyNumberFormat="0" applyFill="0" applyAlignment="0" applyProtection="0"/>
    <xf numFmtId="0" fontId="47" fillId="9" borderId="7" applyNumberFormat="0" applyAlignment="0" applyProtection="0"/>
    <xf numFmtId="195" fontId="58" fillId="0" borderId="18">
      <alignment horizontal="left"/>
    </xf>
    <xf numFmtId="195" fontId="58" fillId="0" borderId="18">
      <alignment horizontal="left"/>
    </xf>
    <xf numFmtId="0" fontId="4" fillId="6" borderId="15" applyNumberFormat="0" applyFont="0" applyAlignment="0" applyProtection="0"/>
    <xf numFmtId="0" fontId="4" fillId="6" borderId="15" applyNumberFormat="0" applyFont="0" applyAlignment="0" applyProtection="0"/>
    <xf numFmtId="0" fontId="4" fillId="6" borderId="15" applyNumberFormat="0" applyFont="0" applyAlignment="0" applyProtection="0"/>
    <xf numFmtId="199" fontId="40" fillId="28" borderId="23" applyProtection="0">
      <alignment horizontal="right" vertical="center"/>
    </xf>
    <xf numFmtId="0" fontId="53" fillId="0" borderId="17" applyNumberFormat="0" applyFill="0" applyAlignment="0" applyProtection="0"/>
    <xf numFmtId="0" fontId="54" fillId="20" borderId="7" applyNumberFormat="0" applyAlignment="0" applyProtection="0"/>
    <xf numFmtId="0" fontId="4" fillId="6" borderId="15" applyNumberFormat="0" applyFont="0" applyAlignment="0" applyProtection="0"/>
    <xf numFmtId="0" fontId="47" fillId="7" borderId="7" applyNumberFormat="0" applyAlignment="0" applyProtection="0"/>
    <xf numFmtId="195" fontId="58" fillId="0" borderId="18">
      <alignment horizontal="left"/>
    </xf>
    <xf numFmtId="0" fontId="47" fillId="7" borderId="7"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164" fontId="55" fillId="0" borderId="18" applyFill="0" applyBorder="0" applyProtection="0">
      <alignment horizontal="right" vertical="top"/>
    </xf>
    <xf numFmtId="195" fontId="58" fillId="0" borderId="18">
      <alignment horizontal="left"/>
    </xf>
    <xf numFmtId="0" fontId="47" fillId="9"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4" fillId="20" borderId="7" applyNumberFormat="0" applyAlignment="0" applyProtection="0"/>
    <xf numFmtId="0" fontId="28" fillId="6" borderId="13" applyNumberFormat="0" applyBorder="0" applyAlignment="0" applyProtection="0"/>
    <xf numFmtId="0" fontId="53" fillId="0" borderId="17" applyNumberFormat="0" applyFill="0" applyAlignment="0" applyProtection="0"/>
    <xf numFmtId="0" fontId="51" fillId="20" borderId="16" applyNumberFormat="0" applyAlignment="0" applyProtection="0"/>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195" fontId="58" fillId="0" borderId="18">
      <alignment horizontal="left"/>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54" fillId="20" borderId="7"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195" fontId="64" fillId="0" borderId="18">
      <alignment horizontal="center"/>
    </xf>
    <xf numFmtId="0" fontId="28" fillId="6" borderId="13" applyNumberFormat="0" applyBorder="0" applyAlignment="0" applyProtection="0"/>
    <xf numFmtId="0" fontId="4" fillId="6" borderId="15" applyNumberFormat="0" applyFont="0" applyAlignment="0" applyProtection="0"/>
    <xf numFmtId="0" fontId="47" fillId="7" borderId="7" applyNumberFormat="0" applyAlignment="0" applyProtection="0"/>
    <xf numFmtId="195" fontId="64" fillId="0" borderId="18">
      <alignment horizontal="center"/>
    </xf>
    <xf numFmtId="195" fontId="58" fillId="0" borderId="18">
      <alignment horizontal="left"/>
    </xf>
    <xf numFmtId="0" fontId="57" fillId="0" borderId="18">
      <alignment horizontal="right" wrapText="1"/>
    </xf>
    <xf numFmtId="195" fontId="64" fillId="0" borderId="18">
      <alignment horizontal="center"/>
    </xf>
    <xf numFmtId="0" fontId="53" fillId="0" borderId="17"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54" fillId="20" borderId="7" applyNumberFormat="0" applyAlignment="0" applyProtection="0"/>
    <xf numFmtId="195" fontId="58" fillId="0" borderId="18">
      <alignment horizontal="left"/>
    </xf>
    <xf numFmtId="0" fontId="57" fillId="0" borderId="18">
      <alignment horizontal="right" wrapText="1"/>
    </xf>
    <xf numFmtId="195" fontId="58" fillId="0" borderId="18">
      <alignment horizontal="left"/>
    </xf>
    <xf numFmtId="0" fontId="54" fillId="20"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99" fontId="40" fillId="28" borderId="23" applyProtection="0">
      <alignment horizontal="right" vertical="center"/>
    </xf>
    <xf numFmtId="164" fontId="55" fillId="0" borderId="18" applyFill="0" applyBorder="0" applyProtection="0">
      <alignment horizontal="right" vertical="top"/>
    </xf>
    <xf numFmtId="199" fontId="40" fillId="28" borderId="23" applyProtection="0">
      <alignment horizontal="right" vertical="center"/>
    </xf>
    <xf numFmtId="164" fontId="55" fillId="0" borderId="18" applyFill="0" applyBorder="0" applyProtection="0">
      <alignment horizontal="right" vertical="top"/>
    </xf>
    <xf numFmtId="0" fontId="32" fillId="0" borderId="2">
      <alignment horizontal="left" vertical="center"/>
    </xf>
    <xf numFmtId="0" fontId="51" fillId="18" borderId="16" applyNumberFormat="0" applyAlignment="0" applyProtection="0"/>
    <xf numFmtId="195" fontId="64" fillId="0" borderId="18">
      <alignment horizontal="center"/>
    </xf>
    <xf numFmtId="164" fontId="55" fillId="0" borderId="18" applyFill="0" applyBorder="0" applyProtection="0">
      <alignment horizontal="right" vertical="top"/>
    </xf>
    <xf numFmtId="0" fontId="53" fillId="0" borderId="24" applyNumberFormat="0" applyFill="0" applyAlignment="0" applyProtection="0"/>
    <xf numFmtId="0" fontId="47" fillId="9" borderId="7" applyNumberFormat="0" applyAlignment="0" applyProtection="0"/>
    <xf numFmtId="0" fontId="4" fillId="6" borderId="15" applyNumberFormat="0" applyFont="0" applyAlignment="0" applyProtection="0"/>
    <xf numFmtId="0" fontId="54" fillId="20" borderId="7"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57" fillId="0" borderId="18">
      <alignment horizontal="right" wrapText="1"/>
    </xf>
    <xf numFmtId="0" fontId="51" fillId="20" borderId="16" applyNumberFormat="0" applyAlignment="0" applyProtection="0"/>
    <xf numFmtId="0" fontId="28" fillId="6" borderId="13" applyNumberFormat="0" applyBorder="0" applyAlignment="0" applyProtection="0"/>
    <xf numFmtId="0" fontId="54" fillId="20" borderId="7" applyNumberFormat="0" applyAlignment="0" applyProtection="0"/>
    <xf numFmtId="0" fontId="32" fillId="0" borderId="2">
      <alignment horizontal="left" vertical="center"/>
    </xf>
    <xf numFmtId="195" fontId="64" fillId="0" borderId="18">
      <alignment horizontal="center"/>
    </xf>
    <xf numFmtId="0" fontId="38" fillId="18" borderId="7" applyNumberFormat="0" applyAlignment="0" applyProtection="0"/>
    <xf numFmtId="0" fontId="32" fillId="0" borderId="2">
      <alignment horizontal="left" vertical="center"/>
    </xf>
    <xf numFmtId="0" fontId="54" fillId="20" borderId="7" applyNumberFormat="0" applyAlignment="0" applyProtection="0"/>
    <xf numFmtId="0" fontId="54" fillId="20" borderId="7" applyNumberFormat="0" applyAlignment="0" applyProtection="0"/>
    <xf numFmtId="0" fontId="53" fillId="0" borderId="17" applyNumberFormat="0" applyFill="0" applyAlignment="0" applyProtection="0"/>
    <xf numFmtId="199" fontId="40" fillId="28" borderId="23" applyProtection="0">
      <alignment horizontal="right" vertical="center"/>
    </xf>
    <xf numFmtId="195" fontId="58" fillId="0" borderId="18">
      <alignment horizontal="left"/>
    </xf>
    <xf numFmtId="0" fontId="32" fillId="0" borderId="2">
      <alignment horizontal="left" vertical="center"/>
    </xf>
    <xf numFmtId="199" fontId="40" fillId="28" borderId="23" applyProtection="0">
      <alignment horizontal="right" vertical="center"/>
    </xf>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51" fillId="20" borderId="16" applyNumberFormat="0" applyAlignment="0" applyProtection="0"/>
    <xf numFmtId="0" fontId="32" fillId="0" borderId="2">
      <alignment horizontal="left" vertical="center"/>
    </xf>
    <xf numFmtId="0" fontId="53" fillId="0" borderId="24" applyNumberFormat="0" applyFill="0" applyAlignment="0" applyProtection="0"/>
    <xf numFmtId="195" fontId="64" fillId="0" borderId="18">
      <alignment horizontal="center"/>
    </xf>
    <xf numFmtId="195" fontId="58" fillId="0" borderId="18">
      <alignment horizontal="left"/>
    </xf>
    <xf numFmtId="0" fontId="51" fillId="18" borderId="16"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164" fontId="55" fillId="0" borderId="18" applyFill="0" applyBorder="0" applyProtection="0">
      <alignment horizontal="right" vertical="top"/>
    </xf>
    <xf numFmtId="0" fontId="28" fillId="6" borderId="13" applyNumberFormat="0" applyBorder="0" applyAlignment="0" applyProtection="0"/>
    <xf numFmtId="195" fontId="64" fillId="0" borderId="18">
      <alignment horizontal="center"/>
    </xf>
    <xf numFmtId="199"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5" fontId="58" fillId="0" borderId="18">
      <alignment horizontal="left"/>
    </xf>
    <xf numFmtId="195" fontId="64" fillId="0" borderId="18">
      <alignment horizontal="center"/>
    </xf>
    <xf numFmtId="0" fontId="51" fillId="20" borderId="16" applyNumberFormat="0" applyAlignment="0" applyProtection="0"/>
    <xf numFmtId="0" fontId="29" fillId="27" borderId="23" applyNumberFormat="0" applyProtection="0">
      <alignment horizontal="left" vertical="center" indent="1"/>
    </xf>
    <xf numFmtId="0" fontId="47" fillId="7" borderId="7" applyNumberFormat="0" applyAlignment="0" applyProtection="0"/>
    <xf numFmtId="195" fontId="64" fillId="0" borderId="18">
      <alignment horizontal="center"/>
    </xf>
    <xf numFmtId="0" fontId="32" fillId="0" borderId="2">
      <alignment horizontal="left" vertical="center"/>
    </xf>
    <xf numFmtId="199" fontId="40" fillId="28" borderId="23" applyProtection="0">
      <alignment horizontal="right" vertical="center"/>
    </xf>
    <xf numFmtId="0" fontId="53" fillId="0" borderId="17" applyNumberFormat="0" applyFill="0" applyAlignment="0" applyProtection="0"/>
    <xf numFmtId="164" fontId="55" fillId="0" borderId="18" applyFill="0" applyBorder="0" applyProtection="0">
      <alignment horizontal="right" vertical="top"/>
    </xf>
    <xf numFmtId="0" fontId="38" fillId="18" borderId="7" applyNumberFormat="0" applyAlignment="0" applyProtection="0"/>
    <xf numFmtId="0" fontId="57" fillId="0" borderId="18">
      <alignment horizontal="right" wrapText="1"/>
    </xf>
    <xf numFmtId="0" fontId="51" fillId="18" borderId="16" applyNumberFormat="0" applyAlignment="0" applyProtection="0"/>
    <xf numFmtId="0" fontId="32" fillId="0" borderId="2">
      <alignment horizontal="left" vertical="center"/>
    </xf>
    <xf numFmtId="0" fontId="53" fillId="0" borderId="17" applyNumberFormat="0" applyFill="0" applyAlignment="0" applyProtection="0"/>
    <xf numFmtId="0" fontId="57" fillId="0" borderId="18">
      <alignment horizontal="right" wrapText="1"/>
    </xf>
    <xf numFmtId="0" fontId="57" fillId="0" borderId="18">
      <alignment horizontal="right" wrapText="1"/>
    </xf>
    <xf numFmtId="0" fontId="29" fillId="27" borderId="23" applyNumberFormat="0" applyProtection="0">
      <alignment horizontal="left" vertical="center" indent="1"/>
    </xf>
    <xf numFmtId="0" fontId="57" fillId="0" borderId="18">
      <alignment horizontal="right" wrapText="1"/>
    </xf>
    <xf numFmtId="0" fontId="47" fillId="7" borderId="7" applyNumberFormat="0" applyAlignment="0" applyProtection="0"/>
    <xf numFmtId="0" fontId="4" fillId="6" borderId="15" applyNumberFormat="0" applyFont="0" applyAlignment="0" applyProtection="0"/>
    <xf numFmtId="195" fontId="64" fillId="0" borderId="18">
      <alignment horizontal="center"/>
    </xf>
    <xf numFmtId="0" fontId="53" fillId="0" borderId="24" applyNumberFormat="0" applyFill="0" applyAlignment="0" applyProtection="0"/>
    <xf numFmtId="0" fontId="38" fillId="18" borderId="7" applyNumberFormat="0" applyAlignment="0" applyProtection="0"/>
    <xf numFmtId="0" fontId="51" fillId="18" borderId="16" applyNumberFormat="0" applyAlignment="0" applyProtection="0"/>
    <xf numFmtId="0" fontId="47" fillId="9" borderId="7" applyNumberFormat="0" applyAlignment="0" applyProtection="0"/>
    <xf numFmtId="199" fontId="40" fillId="28" borderId="23" applyProtection="0">
      <alignment horizontal="right" vertical="center"/>
    </xf>
    <xf numFmtId="195" fontId="64" fillId="0" borderId="18">
      <alignment horizontal="center"/>
    </xf>
    <xf numFmtId="0" fontId="53" fillId="0" borderId="17" applyNumberFormat="0" applyFill="0" applyAlignment="0" applyProtection="0"/>
    <xf numFmtId="199" fontId="40" fillId="28" borderId="23" applyProtection="0">
      <alignment horizontal="right" vertical="center"/>
    </xf>
    <xf numFmtId="0" fontId="53" fillId="0" borderId="17" applyNumberFormat="0" applyFill="0" applyAlignment="0" applyProtection="0"/>
    <xf numFmtId="164" fontId="55" fillId="0" borderId="18" applyFill="0" applyBorder="0" applyProtection="0">
      <alignment horizontal="right" vertical="top"/>
    </xf>
    <xf numFmtId="195" fontId="58" fillId="0" borderId="18">
      <alignment horizontal="left"/>
    </xf>
    <xf numFmtId="0" fontId="53" fillId="0" borderId="24" applyNumberFormat="0" applyFill="0" applyAlignment="0" applyProtection="0"/>
    <xf numFmtId="0" fontId="47" fillId="7"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195" fontId="58" fillId="0" borderId="18">
      <alignment horizontal="left"/>
    </xf>
    <xf numFmtId="0" fontId="53" fillId="0" borderId="24" applyNumberFormat="0" applyFill="0" applyAlignment="0" applyProtection="0"/>
    <xf numFmtId="195" fontId="58" fillId="0" borderId="18">
      <alignment horizontal="left"/>
    </xf>
    <xf numFmtId="0" fontId="29" fillId="27" borderId="23" applyNumberFormat="0" applyProtection="0">
      <alignment horizontal="left" vertical="center" indent="1"/>
    </xf>
    <xf numFmtId="164" fontId="55" fillId="0" borderId="18" applyFill="0" applyBorder="0" applyProtection="0">
      <alignment horizontal="right" vertical="top"/>
    </xf>
    <xf numFmtId="0" fontId="54" fillId="20" borderId="7" applyNumberFormat="0" applyAlignment="0" applyProtection="0"/>
    <xf numFmtId="195" fontId="58" fillId="0" borderId="18">
      <alignment horizontal="left"/>
    </xf>
    <xf numFmtId="0" fontId="53" fillId="0" borderId="17" applyNumberFormat="0" applyFill="0" applyAlignment="0" applyProtection="0"/>
    <xf numFmtId="195" fontId="58" fillId="0" borderId="18">
      <alignment horizontal="left"/>
    </xf>
    <xf numFmtId="199" fontId="40" fillId="28" borderId="23" applyProtection="0">
      <alignment horizontal="right" vertical="center"/>
    </xf>
    <xf numFmtId="0" fontId="38" fillId="18" borderId="7" applyNumberFormat="0" applyAlignment="0" applyProtection="0"/>
    <xf numFmtId="0" fontId="53" fillId="0" borderId="17" applyNumberFormat="0" applyFill="0" applyAlignment="0" applyProtection="0"/>
    <xf numFmtId="195" fontId="64" fillId="0" borderId="18">
      <alignment horizontal="center"/>
    </xf>
    <xf numFmtId="164" fontId="55" fillId="0" borderId="18" applyFill="0" applyBorder="0" applyProtection="0">
      <alignment horizontal="right" vertical="top"/>
    </xf>
    <xf numFmtId="164" fontId="55" fillId="0" borderId="18" applyFill="0" applyBorder="0" applyProtection="0">
      <alignment horizontal="right" vertical="top"/>
    </xf>
    <xf numFmtId="195" fontId="58" fillId="0" borderId="18">
      <alignment horizontal="left"/>
    </xf>
    <xf numFmtId="164" fontId="55" fillId="0" borderId="18" applyFill="0" applyBorder="0" applyProtection="0">
      <alignment horizontal="right" vertical="top"/>
    </xf>
    <xf numFmtId="0" fontId="32" fillId="0" borderId="2">
      <alignment horizontal="left" vertical="center"/>
    </xf>
    <xf numFmtId="0" fontId="47" fillId="9" borderId="7" applyNumberFormat="0" applyAlignment="0" applyProtection="0"/>
    <xf numFmtId="195" fontId="58" fillId="0" borderId="18">
      <alignment horizontal="left"/>
    </xf>
    <xf numFmtId="195" fontId="58" fillId="0" borderId="18">
      <alignment horizontal="left"/>
    </xf>
    <xf numFmtId="0" fontId="57" fillId="0" borderId="18">
      <alignment horizontal="right" wrapText="1"/>
    </xf>
    <xf numFmtId="164" fontId="55" fillId="0" borderId="18" applyFill="0" applyBorder="0" applyProtection="0">
      <alignment horizontal="right" vertical="top"/>
    </xf>
    <xf numFmtId="195" fontId="64" fillId="0" borderId="18">
      <alignment horizontal="center"/>
    </xf>
    <xf numFmtId="0" fontId="28" fillId="6" borderId="13" applyNumberFormat="0" applyBorder="0" applyAlignment="0" applyProtection="0"/>
    <xf numFmtId="0" fontId="4" fillId="6" borderId="15" applyNumberFormat="0" applyFont="0" applyAlignment="0" applyProtection="0"/>
    <xf numFmtId="0" fontId="32" fillId="0" borderId="2">
      <alignment horizontal="left" vertical="center"/>
    </xf>
    <xf numFmtId="0" fontId="47" fillId="9" borderId="7" applyNumberFormat="0" applyAlignment="0" applyProtection="0"/>
    <xf numFmtId="0" fontId="29" fillId="27" borderId="23" applyNumberFormat="0" applyProtection="0">
      <alignment horizontal="left" vertical="center" indent="1"/>
    </xf>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38" fillId="18" borderId="7" applyNumberFormat="0" applyAlignment="0" applyProtection="0"/>
    <xf numFmtId="0" fontId="38" fillId="18" borderId="7" applyNumberFormat="0" applyAlignment="0" applyProtection="0"/>
    <xf numFmtId="0" fontId="28" fillId="6" borderId="13" applyNumberFormat="0" applyBorder="0" applyAlignment="0" applyProtection="0"/>
    <xf numFmtId="195" fontId="64" fillId="0" borderId="18">
      <alignment horizontal="center"/>
    </xf>
    <xf numFmtId="0" fontId="51" fillId="18" borderId="16" applyNumberFormat="0" applyAlignment="0" applyProtection="0"/>
    <xf numFmtId="0" fontId="29" fillId="27" borderId="23" applyNumberFormat="0" applyProtection="0">
      <alignment horizontal="left" vertical="center" indent="1"/>
    </xf>
    <xf numFmtId="0" fontId="57" fillId="0" borderId="18">
      <alignment horizontal="right" wrapText="1"/>
    </xf>
    <xf numFmtId="0" fontId="53" fillId="0" borderId="17" applyNumberFormat="0" applyFill="0" applyAlignment="0" applyProtection="0"/>
    <xf numFmtId="195" fontId="58" fillId="0" borderId="18">
      <alignment horizontal="left"/>
    </xf>
    <xf numFmtId="0" fontId="53" fillId="0" borderId="17" applyNumberFormat="0" applyFill="0" applyAlignment="0" applyProtection="0"/>
    <xf numFmtId="0" fontId="51" fillId="20" borderId="16" applyNumberFormat="0" applyAlignment="0" applyProtection="0"/>
    <xf numFmtId="0" fontId="47" fillId="7" borderId="7" applyNumberFormat="0" applyAlignment="0" applyProtection="0"/>
    <xf numFmtId="0" fontId="53" fillId="0" borderId="24" applyNumberFormat="0" applyFill="0" applyAlignment="0" applyProtection="0"/>
    <xf numFmtId="0" fontId="57" fillId="0" borderId="18">
      <alignment horizontal="right" wrapText="1"/>
    </xf>
    <xf numFmtId="0" fontId="53" fillId="0" borderId="24" applyNumberFormat="0" applyFill="0" applyAlignment="0" applyProtection="0"/>
    <xf numFmtId="199"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47" fillId="9" borderId="7" applyNumberFormat="0" applyAlignment="0" applyProtection="0"/>
    <xf numFmtId="0" fontId="32" fillId="0" borderId="2">
      <alignment horizontal="left" vertical="center"/>
    </xf>
    <xf numFmtId="0" fontId="38" fillId="18"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1" fillId="18" borderId="16"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0" fontId="57" fillId="0" borderId="18">
      <alignment horizontal="right" wrapText="1"/>
    </xf>
    <xf numFmtId="195" fontId="58" fillId="0" borderId="18">
      <alignment horizontal="left"/>
    </xf>
    <xf numFmtId="195" fontId="64" fillId="0" borderId="18">
      <alignment horizontal="center"/>
    </xf>
    <xf numFmtId="0" fontId="28" fillId="6" borderId="13" applyNumberFormat="0" applyBorder="0" applyAlignment="0" applyProtection="0"/>
    <xf numFmtId="0" fontId="32" fillId="0" borderId="2">
      <alignment horizontal="left" vertical="center"/>
    </xf>
    <xf numFmtId="0" fontId="28" fillId="6" borderId="13" applyNumberFormat="0" applyBorder="0" applyAlignment="0" applyProtection="0"/>
    <xf numFmtId="0" fontId="28" fillId="6" borderId="13" applyNumberFormat="0" applyBorder="0" applyAlignment="0" applyProtection="0"/>
    <xf numFmtId="0" fontId="4" fillId="6" borderId="15" applyNumberFormat="0" applyFont="0" applyAlignment="0" applyProtection="0"/>
    <xf numFmtId="195" fontId="58" fillId="0" borderId="18">
      <alignment horizontal="left"/>
    </xf>
    <xf numFmtId="0" fontId="32" fillId="0" borderId="2">
      <alignment horizontal="left" vertical="center"/>
    </xf>
    <xf numFmtId="0" fontId="38" fillId="18" borderId="7" applyNumberFormat="0" applyAlignment="0" applyProtection="0"/>
    <xf numFmtId="0" fontId="29" fillId="27" borderId="23" applyNumberFormat="0" applyProtection="0">
      <alignment horizontal="left" vertical="center" indent="1"/>
    </xf>
    <xf numFmtId="195" fontId="58" fillId="0" borderId="18">
      <alignment horizontal="left"/>
    </xf>
    <xf numFmtId="0" fontId="51" fillId="20" borderId="16" applyNumberFormat="0" applyAlignment="0" applyProtection="0"/>
    <xf numFmtId="195" fontId="64" fillId="0" borderId="18">
      <alignment horizontal="center"/>
    </xf>
    <xf numFmtId="0" fontId="32" fillId="0" borderId="2">
      <alignment horizontal="left" vertical="center"/>
    </xf>
    <xf numFmtId="164" fontId="55" fillId="0" borderId="18" applyFill="0" applyBorder="0" applyProtection="0">
      <alignment horizontal="right" vertical="top"/>
    </xf>
    <xf numFmtId="0" fontId="47" fillId="9" borderId="7" applyNumberFormat="0" applyAlignment="0" applyProtection="0"/>
    <xf numFmtId="0" fontId="4" fillId="6" borderId="15" applyNumberFormat="0" applyFont="0" applyAlignment="0" applyProtection="0"/>
    <xf numFmtId="195" fontId="64" fillId="0" borderId="18">
      <alignment horizontal="center"/>
    </xf>
    <xf numFmtId="0" fontId="51" fillId="20" borderId="16" applyNumberFormat="0" applyAlignment="0" applyProtection="0"/>
    <xf numFmtId="0" fontId="53" fillId="0" borderId="24" applyNumberFormat="0" applyFill="0" applyAlignment="0" applyProtection="0"/>
    <xf numFmtId="195" fontId="64" fillId="0" borderId="18">
      <alignment horizontal="center"/>
    </xf>
    <xf numFmtId="0" fontId="32" fillId="0" borderId="2">
      <alignment horizontal="left" vertical="center"/>
    </xf>
    <xf numFmtId="0" fontId="51" fillId="20" borderId="16" applyNumberFormat="0" applyAlignment="0" applyProtection="0"/>
    <xf numFmtId="0" fontId="51" fillId="18" borderId="16"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4" fillId="6" borderId="15" applyNumberFormat="0" applyFont="0" applyAlignment="0" applyProtection="0"/>
    <xf numFmtId="0" fontId="28" fillId="6" borderId="13" applyNumberFormat="0" applyBorder="0" applyAlignment="0" applyProtection="0"/>
    <xf numFmtId="0" fontId="51" fillId="18" borderId="16" applyNumberFormat="0" applyAlignment="0" applyProtection="0"/>
    <xf numFmtId="0" fontId="47" fillId="9" borderId="7" applyNumberFormat="0" applyAlignment="0" applyProtection="0"/>
    <xf numFmtId="195" fontId="58" fillId="0" borderId="18">
      <alignment horizontal="left"/>
    </xf>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195" fontId="58" fillId="0" borderId="18">
      <alignment horizontal="left"/>
    </xf>
    <xf numFmtId="0" fontId="32" fillId="0" borderId="2">
      <alignment horizontal="left" vertical="center"/>
    </xf>
    <xf numFmtId="195" fontId="58" fillId="0" borderId="18">
      <alignment horizontal="left"/>
    </xf>
    <xf numFmtId="195" fontId="58" fillId="0" borderId="18">
      <alignment horizontal="left"/>
    </xf>
    <xf numFmtId="164" fontId="55" fillId="0" borderId="18" applyFill="0" applyBorder="0" applyProtection="0">
      <alignment horizontal="right" vertical="top"/>
    </xf>
    <xf numFmtId="0" fontId="53" fillId="0" borderId="17" applyNumberFormat="0" applyFill="0" applyAlignment="0" applyProtection="0"/>
    <xf numFmtId="0" fontId="38" fillId="18" borderId="7" applyNumberFormat="0" applyAlignment="0" applyProtection="0"/>
    <xf numFmtId="0" fontId="51" fillId="18" borderId="16" applyNumberFormat="0" applyAlignment="0" applyProtection="0"/>
    <xf numFmtId="195" fontId="58" fillId="0" borderId="18">
      <alignment horizontal="left"/>
    </xf>
    <xf numFmtId="164" fontId="55" fillId="0" borderId="18" applyFill="0" applyBorder="0" applyProtection="0">
      <alignment horizontal="right" vertical="top"/>
    </xf>
    <xf numFmtId="195"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32" fillId="0" borderId="2">
      <alignment horizontal="left" vertical="center"/>
    </xf>
    <xf numFmtId="199"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4" fillId="20" borderId="7" applyNumberFormat="0" applyAlignment="0" applyProtection="0"/>
    <xf numFmtId="0" fontId="38" fillId="18" borderId="7" applyNumberFormat="0" applyAlignment="0" applyProtection="0"/>
    <xf numFmtId="0" fontId="38" fillId="18" borderId="7" applyNumberFormat="0" applyAlignment="0" applyProtection="0"/>
    <xf numFmtId="0" fontId="57" fillId="0" borderId="18">
      <alignment horizontal="right" wrapText="1"/>
    </xf>
    <xf numFmtId="0" fontId="38" fillId="18" borderId="7" applyNumberFormat="0" applyAlignment="0" applyProtection="0"/>
    <xf numFmtId="195" fontId="58" fillId="0" borderId="18">
      <alignment horizontal="left"/>
    </xf>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32" fillId="0" borderId="2">
      <alignment horizontal="left" vertical="center"/>
    </xf>
    <xf numFmtId="0" fontId="51" fillId="20" borderId="16" applyNumberFormat="0" applyAlignment="0" applyProtection="0"/>
    <xf numFmtId="0" fontId="57" fillId="0" borderId="18">
      <alignment horizontal="right" wrapText="1"/>
    </xf>
    <xf numFmtId="195" fontId="64" fillId="0" borderId="18">
      <alignment horizontal="center"/>
    </xf>
    <xf numFmtId="0" fontId="53" fillId="0" borderId="17" applyNumberFormat="0" applyFill="0" applyAlignment="0" applyProtection="0"/>
    <xf numFmtId="164" fontId="55" fillId="0" borderId="18" applyFill="0" applyBorder="0" applyProtection="0">
      <alignment horizontal="right" vertical="top"/>
    </xf>
    <xf numFmtId="0" fontId="54" fillId="20" borderId="7" applyNumberFormat="0" applyAlignment="0" applyProtection="0"/>
    <xf numFmtId="195" fontId="64" fillId="0" borderId="18">
      <alignment horizontal="center"/>
    </xf>
    <xf numFmtId="0" fontId="32" fillId="0" borderId="2">
      <alignment horizontal="left" vertical="center"/>
    </xf>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0" fontId="57" fillId="0" borderId="18">
      <alignment horizontal="right" wrapText="1"/>
    </xf>
    <xf numFmtId="0" fontId="4" fillId="6" borderId="15" applyNumberFormat="0" applyFont="0" applyAlignment="0" applyProtection="0"/>
    <xf numFmtId="164" fontId="55" fillId="0" borderId="18" applyFill="0" applyBorder="0" applyProtection="0">
      <alignment horizontal="right" vertical="top"/>
    </xf>
    <xf numFmtId="0" fontId="38" fillId="18" borderId="7"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0" fontId="38" fillId="18" borderId="7" applyNumberFormat="0" applyAlignment="0" applyProtection="0"/>
    <xf numFmtId="195"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5" fontId="58" fillId="0" borderId="18">
      <alignment horizontal="left"/>
    </xf>
    <xf numFmtId="0" fontId="47" fillId="9" borderId="7" applyNumberFormat="0" applyAlignment="0" applyProtection="0"/>
    <xf numFmtId="0" fontId="51" fillId="20" borderId="16" applyNumberFormat="0" applyAlignment="0" applyProtection="0"/>
    <xf numFmtId="0" fontId="4" fillId="6" borderId="15" applyNumberFormat="0" applyFont="0" applyAlignment="0" applyProtection="0"/>
    <xf numFmtId="0" fontId="51" fillId="20" borderId="16"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53" fillId="0" borderId="17" applyNumberFormat="0" applyFill="0" applyAlignment="0" applyProtection="0"/>
    <xf numFmtId="199" fontId="40" fillId="28" borderId="23" applyProtection="0">
      <alignment horizontal="right" vertical="center"/>
    </xf>
    <xf numFmtId="164" fontId="55" fillId="0" borderId="18" applyFill="0" applyBorder="0" applyProtection="0">
      <alignment horizontal="right" vertical="top"/>
    </xf>
    <xf numFmtId="195" fontId="58" fillId="0" borderId="18">
      <alignment horizontal="left"/>
    </xf>
    <xf numFmtId="0" fontId="4" fillId="6" borderId="15" applyNumberFormat="0" applyFont="0" applyAlignment="0" applyProtection="0"/>
    <xf numFmtId="0" fontId="57" fillId="0" borderId="18">
      <alignment horizontal="right" wrapText="1"/>
    </xf>
    <xf numFmtId="0" fontId="53" fillId="0" borderId="17" applyNumberFormat="0" applyFill="0" applyAlignment="0" applyProtection="0"/>
    <xf numFmtId="0" fontId="4" fillId="6" borderId="15" applyNumberFormat="0" applyFont="0" applyAlignment="0" applyProtection="0"/>
    <xf numFmtId="195" fontId="58" fillId="0" borderId="18">
      <alignment horizontal="left"/>
    </xf>
    <xf numFmtId="0" fontId="32" fillId="0" borderId="2">
      <alignment horizontal="left" vertical="center"/>
    </xf>
    <xf numFmtId="0" fontId="51" fillId="20" borderId="16" applyNumberFormat="0" applyAlignment="0" applyProtection="0"/>
    <xf numFmtId="0" fontId="28" fillId="6" borderId="13" applyNumberFormat="0" applyBorder="0" applyAlignment="0" applyProtection="0"/>
    <xf numFmtId="0" fontId="53" fillId="0" borderId="17" applyNumberFormat="0" applyFill="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47" fillId="7"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164" fontId="55" fillId="0" borderId="18" applyFill="0" applyBorder="0" applyProtection="0">
      <alignment horizontal="right" vertical="top"/>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3" fillId="0" borderId="17" applyNumberFormat="0" applyFill="0" applyAlignment="0" applyProtection="0"/>
    <xf numFmtId="0" fontId="47" fillId="9" borderId="7"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47" fillId="7" borderId="7" applyNumberFormat="0" applyAlignment="0" applyProtection="0"/>
    <xf numFmtId="195" fontId="58" fillId="0" borderId="18">
      <alignment horizontal="left"/>
    </xf>
    <xf numFmtId="0" fontId="53" fillId="0" borderId="17" applyNumberFormat="0" applyFill="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28" fillId="6" borderId="13" applyNumberFormat="0" applyBorder="0" applyAlignment="0" applyProtection="0"/>
    <xf numFmtId="0" fontId="4" fillId="6" borderId="15" applyNumberFormat="0" applyFont="0" applyAlignment="0" applyProtection="0"/>
    <xf numFmtId="0" fontId="32" fillId="0" borderId="2">
      <alignment horizontal="left" vertical="center"/>
    </xf>
    <xf numFmtId="0" fontId="53" fillId="0" borderId="24" applyNumberFormat="0" applyFill="0" applyAlignment="0" applyProtection="0"/>
    <xf numFmtId="0" fontId="47" fillId="9" borderId="7" applyNumberFormat="0" applyAlignment="0" applyProtection="0"/>
    <xf numFmtId="195" fontId="58" fillId="0" borderId="18">
      <alignment horizontal="left"/>
    </xf>
    <xf numFmtId="195" fontId="58" fillId="0" borderId="18">
      <alignment horizontal="left"/>
    </xf>
    <xf numFmtId="0" fontId="51" fillId="18" borderId="16" applyNumberFormat="0" applyAlignment="0" applyProtection="0"/>
    <xf numFmtId="0" fontId="28" fillId="6" borderId="13" applyNumberFormat="0" applyBorder="0" applyAlignment="0" applyProtection="0"/>
    <xf numFmtId="0" fontId="51" fillId="18" borderId="16" applyNumberFormat="0" applyAlignment="0" applyProtection="0"/>
    <xf numFmtId="0" fontId="53" fillId="0" borderId="24" applyNumberFormat="0" applyFill="0" applyAlignment="0" applyProtection="0"/>
    <xf numFmtId="199" fontId="40" fillId="28" borderId="23" applyProtection="0">
      <alignment horizontal="right" vertical="center"/>
    </xf>
    <xf numFmtId="195" fontId="64" fillId="0" borderId="18">
      <alignment horizontal="center"/>
    </xf>
    <xf numFmtId="195" fontId="58" fillId="0" borderId="18">
      <alignment horizontal="left"/>
    </xf>
    <xf numFmtId="0" fontId="53" fillId="0" borderId="24" applyNumberFormat="0" applyFill="0" applyAlignment="0" applyProtection="0"/>
    <xf numFmtId="0" fontId="47" fillId="7" borderId="7" applyNumberFormat="0" applyAlignment="0" applyProtection="0"/>
    <xf numFmtId="0" fontId="32" fillId="0" borderId="2">
      <alignment horizontal="left" vertical="center"/>
    </xf>
    <xf numFmtId="0" fontId="38" fillId="18" borderId="7" applyNumberFormat="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5" fontId="64" fillId="0" borderId="18">
      <alignment horizontal="center"/>
    </xf>
    <xf numFmtId="195"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5"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9"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9" fontId="40" fillId="28" borderId="23" applyProtection="0">
      <alignment horizontal="right" vertical="center"/>
    </xf>
    <xf numFmtId="199"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5"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5" fontId="64" fillId="0" borderId="18">
      <alignment horizontal="center"/>
    </xf>
    <xf numFmtId="195"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5"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5" fontId="58" fillId="0" borderId="18">
      <alignment horizontal="left"/>
    </xf>
    <xf numFmtId="0" fontId="51" fillId="18" borderId="16" applyNumberFormat="0" applyAlignment="0" applyProtection="0"/>
    <xf numFmtId="195" fontId="58" fillId="0" borderId="18">
      <alignment horizontal="left"/>
    </xf>
    <xf numFmtId="0" fontId="57" fillId="0" borderId="18">
      <alignment horizontal="right" wrapText="1"/>
    </xf>
    <xf numFmtId="0" fontId="53" fillId="0" borderId="17" applyNumberFormat="0" applyFill="0" applyAlignment="0" applyProtection="0"/>
    <xf numFmtId="195"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5"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5"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5" fontId="58" fillId="0" borderId="18">
      <alignment horizontal="left"/>
    </xf>
    <xf numFmtId="0" fontId="47" fillId="7" borderId="7" applyNumberFormat="0" applyAlignment="0" applyProtection="0"/>
    <xf numFmtId="0" fontId="4" fillId="6" borderId="15" applyNumberFormat="0" applyFont="0" applyAlignment="0" applyProtection="0"/>
    <xf numFmtId="195" fontId="58" fillId="0" borderId="18">
      <alignment horizontal="left"/>
    </xf>
    <xf numFmtId="0" fontId="38" fillId="18" borderId="7" applyNumberFormat="0" applyAlignment="0" applyProtection="0"/>
    <xf numFmtId="0" fontId="53" fillId="0" borderId="24" applyNumberFormat="0" applyFill="0" applyAlignment="0" applyProtection="0"/>
    <xf numFmtId="199"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5" fontId="58" fillId="0" borderId="18">
      <alignment horizontal="left"/>
    </xf>
    <xf numFmtId="0" fontId="29" fillId="27" borderId="23" applyNumberFormat="0" applyProtection="0">
      <alignment horizontal="left" vertical="center" indent="1"/>
    </xf>
    <xf numFmtId="195" fontId="58" fillId="0" borderId="18">
      <alignment horizontal="left"/>
    </xf>
    <xf numFmtId="195"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9"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5" fontId="64" fillId="0" borderId="18">
      <alignment horizontal="center"/>
    </xf>
    <xf numFmtId="195" fontId="64" fillId="0" borderId="18">
      <alignment horizontal="center"/>
    </xf>
    <xf numFmtId="195"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5"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0" fontId="53" fillId="0" borderId="17" applyNumberFormat="0" applyFill="0" applyAlignment="0" applyProtection="0"/>
    <xf numFmtId="195" fontId="64" fillId="0" borderId="18">
      <alignment horizontal="center"/>
    </xf>
    <xf numFmtId="164" fontId="55" fillId="0" borderId="18" applyFill="0" applyBorder="0" applyProtection="0">
      <alignment horizontal="right" vertical="top"/>
    </xf>
    <xf numFmtId="195"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0" fontId="53" fillId="0" borderId="17" applyNumberFormat="0" applyFill="0" applyAlignment="0" applyProtection="0"/>
    <xf numFmtId="195"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195"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5" fontId="58" fillId="0" borderId="18">
      <alignment horizontal="left"/>
    </xf>
    <xf numFmtId="195"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195" fontId="58" fillId="0" borderId="18">
      <alignment horizontal="left"/>
    </xf>
    <xf numFmtId="9" fontId="1" fillId="0" borderId="0" applyFont="0" applyFill="0" applyBorder="0" applyAlignment="0" applyProtection="0"/>
    <xf numFmtId="0" fontId="32" fillId="0" borderId="2">
      <alignment horizontal="left" vertical="center"/>
    </xf>
    <xf numFmtId="0" fontId="38" fillId="18"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4" fillId="6" borderId="15" applyNumberFormat="0" applyFont="0" applyAlignment="0" applyProtection="0"/>
    <xf numFmtId="0" fontId="53" fillId="0" borderId="17" applyNumberFormat="0" applyFill="0" applyAlignment="0" applyProtection="0"/>
    <xf numFmtId="0" fontId="53" fillId="0" borderId="24" applyNumberFormat="0" applyFill="0" applyAlignment="0" applyProtection="0"/>
    <xf numFmtId="0" fontId="29" fillId="27" borderId="23" applyNumberFormat="0" applyProtection="0">
      <alignment horizontal="left" vertical="center" indent="1"/>
    </xf>
    <xf numFmtId="0" fontId="51" fillId="18" borderId="16" applyNumberFormat="0" applyAlignment="0" applyProtection="0"/>
    <xf numFmtId="0" fontId="47" fillId="9" borderId="7" applyNumberFormat="0" applyAlignment="0" applyProtection="0"/>
    <xf numFmtId="195" fontId="58" fillId="0" borderId="18">
      <alignment horizontal="left"/>
    </xf>
    <xf numFmtId="0" fontId="51" fillId="18" borderId="16" applyNumberFormat="0" applyAlignment="0" applyProtection="0"/>
    <xf numFmtId="0" fontId="28" fillId="6" borderId="13" applyNumberFormat="0" applyBorder="0" applyAlignment="0" applyProtection="0"/>
    <xf numFmtId="195" fontId="64" fillId="0" borderId="18">
      <alignment horizontal="center"/>
    </xf>
    <xf numFmtId="0" fontId="29" fillId="27" borderId="23" applyNumberFormat="0" applyProtection="0">
      <alignment horizontal="left" vertical="center" indent="1"/>
    </xf>
    <xf numFmtId="0" fontId="32" fillId="0" borderId="2">
      <alignment horizontal="left" vertical="center"/>
    </xf>
    <xf numFmtId="164" fontId="55" fillId="0" borderId="18" applyFill="0" applyBorder="0" applyProtection="0">
      <alignment horizontal="right" vertical="top"/>
    </xf>
    <xf numFmtId="0" fontId="54" fillId="20" borderId="7" applyNumberFormat="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3" fillId="0" borderId="17" applyNumberFormat="0" applyFill="0" applyAlignment="0" applyProtection="0"/>
    <xf numFmtId="199" fontId="40" fillId="28" borderId="23" applyProtection="0">
      <alignment horizontal="right" vertical="center"/>
    </xf>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53" fillId="0" borderId="17" applyNumberFormat="0" applyFill="0" applyAlignment="0" applyProtection="0"/>
    <xf numFmtId="195" fontId="58" fillId="0" borderId="18">
      <alignment horizontal="left"/>
    </xf>
    <xf numFmtId="164" fontId="55" fillId="0" borderId="18" applyFill="0" applyBorder="0" applyProtection="0">
      <alignment horizontal="right" vertical="top"/>
    </xf>
    <xf numFmtId="0" fontId="47" fillId="7" borderId="7" applyNumberFormat="0" applyAlignment="0" applyProtection="0"/>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51" fillId="18" borderId="16" applyNumberFormat="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4" fillId="6" borderId="15" applyNumberFormat="0" applyFont="0" applyAlignment="0" applyProtection="0"/>
    <xf numFmtId="199" fontId="40" fillId="28" borderId="23" applyProtection="0">
      <alignment horizontal="right" vertical="center"/>
    </xf>
    <xf numFmtId="0" fontId="47" fillId="9" borderId="7" applyNumberFormat="0" applyAlignment="0" applyProtection="0"/>
    <xf numFmtId="0" fontId="47" fillId="9" borderId="7" applyNumberFormat="0" applyAlignment="0" applyProtection="0"/>
    <xf numFmtId="0" fontId="38" fillId="18" borderId="7" applyNumberFormat="0" applyAlignment="0" applyProtection="0"/>
    <xf numFmtId="0" fontId="4" fillId="6" borderId="15" applyNumberFormat="0" applyFont="0" applyAlignment="0" applyProtection="0"/>
    <xf numFmtId="0" fontId="47" fillId="7" borderId="7" applyNumberFormat="0" applyAlignment="0" applyProtection="0"/>
    <xf numFmtId="0" fontId="32" fillId="0" borderId="2">
      <alignment horizontal="left" vertical="center"/>
    </xf>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32" fillId="0" borderId="2">
      <alignment horizontal="left" vertical="center"/>
    </xf>
    <xf numFmtId="0" fontId="54" fillId="20" borderId="7" applyNumberFormat="0" applyAlignment="0" applyProtection="0"/>
    <xf numFmtId="195" fontId="64" fillId="0" borderId="18">
      <alignment horizontal="center"/>
    </xf>
    <xf numFmtId="195" fontId="58" fillId="0" borderId="18">
      <alignment horizontal="left"/>
    </xf>
    <xf numFmtId="0" fontId="29" fillId="27" borderId="23" applyNumberFormat="0" applyProtection="0">
      <alignment horizontal="left" vertical="center" indent="1"/>
    </xf>
    <xf numFmtId="195" fontId="58" fillId="0" borderId="18">
      <alignment horizontal="left"/>
    </xf>
    <xf numFmtId="0" fontId="47" fillId="9" borderId="7" applyNumberFormat="0" applyAlignment="0" applyProtection="0"/>
    <xf numFmtId="0" fontId="53" fillId="0" borderId="24" applyNumberFormat="0" applyFill="0" applyAlignment="0" applyProtection="0"/>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51" fillId="20" borderId="16" applyNumberFormat="0" applyAlignment="0" applyProtection="0"/>
    <xf numFmtId="195" fontId="64" fillId="0" borderId="18">
      <alignment horizontal="center"/>
    </xf>
    <xf numFmtId="0" fontId="38" fillId="18" borderId="7" applyNumberFormat="0" applyAlignment="0" applyProtection="0"/>
    <xf numFmtId="0" fontId="53" fillId="0" borderId="17" applyNumberFormat="0" applyFill="0" applyAlignment="0" applyProtection="0"/>
    <xf numFmtId="195" fontId="58" fillId="0" borderId="18">
      <alignment horizontal="left"/>
    </xf>
    <xf numFmtId="195" fontId="58" fillId="0" borderId="18">
      <alignment horizontal="left"/>
    </xf>
    <xf numFmtId="0" fontId="47" fillId="7" borderId="7" applyNumberFormat="0" applyAlignment="0" applyProtection="0"/>
    <xf numFmtId="0" fontId="51" fillId="18" borderId="16" applyNumberFormat="0" applyAlignment="0" applyProtection="0"/>
    <xf numFmtId="165" fontId="4" fillId="0" borderId="0" applyFont="0" applyFill="0" applyBorder="0" applyAlignment="0" applyProtection="0"/>
    <xf numFmtId="0" fontId="47" fillId="9" borderId="7" applyNumberFormat="0" applyAlignment="0" applyProtection="0"/>
    <xf numFmtId="0" fontId="4" fillId="6" borderId="15" applyNumberFormat="0" applyFont="0" applyAlignment="0" applyProtection="0"/>
    <xf numFmtId="0" fontId="51" fillId="20" borderId="16" applyNumberFormat="0" applyAlignment="0" applyProtection="0"/>
    <xf numFmtId="199" fontId="40" fillId="28" borderId="23" applyProtection="0">
      <alignment horizontal="right" vertical="center"/>
    </xf>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38" fillId="18" borderId="7" applyNumberFormat="0" applyAlignment="0" applyProtection="0"/>
    <xf numFmtId="0" fontId="29" fillId="27" borderId="23" applyNumberFormat="0" applyProtection="0">
      <alignment horizontal="left" vertical="center" indent="1"/>
    </xf>
    <xf numFmtId="0" fontId="32" fillId="0" borderId="2">
      <alignment horizontal="left" vertical="center"/>
    </xf>
    <xf numFmtId="0" fontId="32" fillId="0" borderId="2">
      <alignment horizontal="left" vertical="center"/>
    </xf>
    <xf numFmtId="0" fontId="53" fillId="0" borderId="17" applyNumberFormat="0" applyFill="0" applyAlignment="0" applyProtection="0"/>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0" fontId="53" fillId="0" borderId="17" applyNumberFormat="0" applyFill="0" applyAlignment="0" applyProtection="0"/>
    <xf numFmtId="0" fontId="38" fillId="18" borderId="7" applyNumberFormat="0" applyAlignment="0" applyProtection="0"/>
    <xf numFmtId="0" fontId="29" fillId="27" borderId="23" applyNumberFormat="0" applyProtection="0">
      <alignment horizontal="left" vertical="center" indent="1"/>
    </xf>
    <xf numFmtId="0" fontId="28" fillId="6" borderId="13" applyNumberFormat="0" applyBorder="0" applyAlignment="0" applyProtection="0"/>
    <xf numFmtId="0" fontId="32" fillId="0" borderId="2">
      <alignment horizontal="left" vertical="center"/>
    </xf>
    <xf numFmtId="0" fontId="54" fillId="20" borderId="7" applyNumberFormat="0" applyAlignment="0" applyProtection="0"/>
    <xf numFmtId="199" fontId="40" fillId="28" borderId="23" applyProtection="0">
      <alignment horizontal="right" vertical="center"/>
    </xf>
    <xf numFmtId="0" fontId="32" fillId="0" borderId="2">
      <alignment horizontal="left" vertical="center"/>
    </xf>
    <xf numFmtId="0" fontId="4" fillId="6" borderId="15" applyNumberFormat="0" applyFont="0" applyAlignment="0" applyProtection="0"/>
    <xf numFmtId="0" fontId="54" fillId="20" borderId="7" applyNumberFormat="0" applyAlignment="0" applyProtection="0"/>
    <xf numFmtId="0" fontId="29" fillId="27" borderId="23" applyNumberFormat="0" applyProtection="0">
      <alignment horizontal="left" vertical="center" indent="1"/>
    </xf>
    <xf numFmtId="195" fontId="64" fillId="0" borderId="18">
      <alignment horizont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38" fillId="18" borderId="7" applyNumberFormat="0" applyAlignment="0" applyProtection="0"/>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0" fontId="28" fillId="6" borderId="13" applyNumberFormat="0" applyBorder="0" applyAlignment="0" applyProtection="0"/>
    <xf numFmtId="195" fontId="58" fillId="0" borderId="18">
      <alignment horizontal="left"/>
    </xf>
    <xf numFmtId="0" fontId="51" fillId="18" borderId="16" applyNumberFormat="0" applyAlignment="0" applyProtection="0"/>
    <xf numFmtId="199" fontId="40" fillId="28" borderId="23" applyProtection="0">
      <alignment horizontal="right" vertical="center"/>
    </xf>
    <xf numFmtId="0" fontId="51" fillId="18" borderId="16" applyNumberFormat="0" applyAlignment="0" applyProtection="0"/>
    <xf numFmtId="0" fontId="32" fillId="0" borderId="2">
      <alignment horizontal="left" vertical="center"/>
    </xf>
    <xf numFmtId="0" fontId="57" fillId="0" borderId="18">
      <alignment horizontal="right" wrapText="1"/>
    </xf>
    <xf numFmtId="0" fontId="38" fillId="18"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53" fillId="0" borderId="17" applyNumberFormat="0" applyFill="0" applyAlignment="0" applyProtection="0"/>
    <xf numFmtId="195" fontId="64" fillId="0" borderId="18">
      <alignment horizontal="center"/>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47" fillId="7" borderId="7" applyNumberFormat="0" applyAlignment="0" applyProtection="0"/>
    <xf numFmtId="0" fontId="54" fillId="20"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7" fillId="7" borderId="7" applyNumberFormat="0" applyAlignment="0" applyProtection="0"/>
    <xf numFmtId="0" fontId="4" fillId="6" borderId="15" applyNumberFormat="0" applyFont="0" applyAlignment="0" applyProtection="0"/>
    <xf numFmtId="9" fontId="1" fillId="0" borderId="0" applyFont="0" applyFill="0" applyBorder="0" applyAlignment="0" applyProtection="0"/>
    <xf numFmtId="0" fontId="53" fillId="0" borderId="24" applyNumberFormat="0" applyFill="0" applyAlignment="0" applyProtection="0"/>
    <xf numFmtId="0" fontId="47" fillId="7" borderId="7" applyNumberFormat="0" applyAlignment="0" applyProtection="0"/>
    <xf numFmtId="0" fontId="4" fillId="6" borderId="15" applyNumberFormat="0" applyFont="0" applyAlignment="0" applyProtection="0"/>
    <xf numFmtId="199" fontId="40" fillId="28" borderId="23" applyProtection="0">
      <alignment horizontal="right" vertical="center"/>
    </xf>
    <xf numFmtId="195" fontId="64" fillId="0" borderId="18">
      <alignment horizontal="center"/>
    </xf>
    <xf numFmtId="0" fontId="29" fillId="27" borderId="23" applyNumberFormat="0" applyProtection="0">
      <alignment horizontal="left" vertical="center" indent="1"/>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199" fontId="40" fillId="28" borderId="23" applyProtection="0">
      <alignment horizontal="right" vertical="center"/>
    </xf>
    <xf numFmtId="0" fontId="47" fillId="7" borderId="7" applyNumberFormat="0" applyAlignment="0" applyProtection="0"/>
    <xf numFmtId="199" fontId="40" fillId="28" borderId="23" applyProtection="0">
      <alignment horizontal="right" vertical="center"/>
    </xf>
    <xf numFmtId="0" fontId="51" fillId="18" borderId="16" applyNumberFormat="0" applyAlignment="0" applyProtection="0"/>
    <xf numFmtId="0" fontId="47" fillId="9" borderId="7" applyNumberFormat="0" applyAlignment="0" applyProtection="0"/>
    <xf numFmtId="0" fontId="51" fillId="20" borderId="16" applyNumberFormat="0" applyAlignment="0" applyProtection="0"/>
    <xf numFmtId="0" fontId="51" fillId="20" borderId="16" applyNumberFormat="0" applyAlignment="0" applyProtection="0"/>
    <xf numFmtId="0" fontId="28" fillId="6" borderId="13" applyNumberFormat="0" applyBorder="0" applyAlignment="0" applyProtection="0"/>
    <xf numFmtId="0" fontId="57" fillId="0" borderId="18">
      <alignment horizontal="right" wrapText="1"/>
    </xf>
    <xf numFmtId="0" fontId="51" fillId="18" borderId="16" applyNumberFormat="0" applyAlignment="0" applyProtection="0"/>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199" fontId="40" fillId="28" borderId="23" applyProtection="0">
      <alignment horizontal="right" vertical="center"/>
    </xf>
    <xf numFmtId="164" fontId="55" fillId="0" borderId="18" applyFill="0" applyBorder="0" applyProtection="0">
      <alignment horizontal="right" vertical="top"/>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57" fillId="0" borderId="18">
      <alignment horizontal="right" wrapText="1"/>
    </xf>
    <xf numFmtId="0" fontId="57" fillId="0" borderId="18">
      <alignment horizontal="right" wrapText="1"/>
    </xf>
    <xf numFmtId="0" fontId="47" fillId="7"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20" borderId="16" applyNumberFormat="0" applyAlignment="0" applyProtection="0"/>
    <xf numFmtId="0" fontId="57" fillId="0" borderId="18">
      <alignment horizontal="right" wrapText="1"/>
    </xf>
    <xf numFmtId="164" fontId="55" fillId="0" borderId="18" applyFill="0" applyBorder="0" applyProtection="0">
      <alignment horizontal="right" vertical="top"/>
    </xf>
    <xf numFmtId="0" fontId="29" fillId="27" borderId="23" applyNumberFormat="0" applyProtection="0">
      <alignment horizontal="left" vertical="center" indent="1"/>
    </xf>
    <xf numFmtId="0" fontId="38" fillId="18" borderId="7" applyNumberFormat="0" applyAlignment="0" applyProtection="0"/>
    <xf numFmtId="0" fontId="47" fillId="7" borderId="7" applyNumberFormat="0" applyAlignment="0" applyProtection="0"/>
    <xf numFmtId="0" fontId="32" fillId="0" borderId="2">
      <alignment horizontal="left" vertical="center"/>
    </xf>
    <xf numFmtId="0" fontId="32" fillId="0" borderId="2">
      <alignment horizontal="left" vertical="center"/>
    </xf>
    <xf numFmtId="0" fontId="4" fillId="6" borderId="15" applyNumberFormat="0" applyFont="0" applyAlignment="0" applyProtection="0"/>
    <xf numFmtId="195" fontId="58" fillId="0" borderId="18">
      <alignment horizontal="left"/>
    </xf>
    <xf numFmtId="195" fontId="58" fillId="0" borderId="18">
      <alignment horizontal="left"/>
    </xf>
    <xf numFmtId="0" fontId="32" fillId="0" borderId="2">
      <alignment horizontal="left" vertical="center"/>
    </xf>
    <xf numFmtId="195" fontId="58" fillId="0" borderId="18">
      <alignment horizontal="left"/>
    </xf>
    <xf numFmtId="0" fontId="57" fillId="0" borderId="18">
      <alignment horizontal="right" wrapText="1"/>
    </xf>
    <xf numFmtId="0" fontId="47" fillId="9" borderId="7" applyNumberFormat="0" applyAlignment="0" applyProtection="0"/>
    <xf numFmtId="195" fontId="64" fillId="0" borderId="18">
      <alignment horizontal="center"/>
    </xf>
    <xf numFmtId="195" fontId="58" fillId="0" borderId="18">
      <alignment horizontal="left"/>
    </xf>
    <xf numFmtId="0" fontId="47" fillId="9" borderId="7" applyNumberFormat="0" applyAlignment="0" applyProtection="0"/>
    <xf numFmtId="0" fontId="53" fillId="0" borderId="24" applyNumberFormat="0" applyFill="0" applyAlignment="0" applyProtection="0"/>
    <xf numFmtId="0" fontId="54" fillId="20"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199" fontId="40" fillId="28" borderId="23" applyProtection="0">
      <alignment horizontal="right" vertical="center"/>
    </xf>
    <xf numFmtId="0" fontId="51" fillId="20" borderId="16" applyNumberFormat="0" applyAlignment="0" applyProtection="0"/>
    <xf numFmtId="0" fontId="57" fillId="0" borderId="18">
      <alignment horizontal="right" wrapText="1"/>
    </xf>
    <xf numFmtId="195" fontId="64" fillId="0" borderId="18">
      <alignment horizontal="center"/>
    </xf>
    <xf numFmtId="0" fontId="47" fillId="9" borderId="7" applyNumberFormat="0" applyAlignment="0" applyProtection="0"/>
    <xf numFmtId="0" fontId="38" fillId="18" borderId="7" applyNumberFormat="0" applyAlignment="0" applyProtection="0"/>
    <xf numFmtId="195" fontId="58" fillId="0" borderId="18">
      <alignment horizontal="left"/>
    </xf>
    <xf numFmtId="195" fontId="64" fillId="0" borderId="18">
      <alignment horizontal="center"/>
    </xf>
    <xf numFmtId="0" fontId="57" fillId="0" borderId="18">
      <alignment horizontal="right" wrapText="1"/>
    </xf>
    <xf numFmtId="0" fontId="53" fillId="0" borderId="24" applyNumberFormat="0" applyFill="0" applyAlignment="0" applyProtection="0"/>
    <xf numFmtId="0" fontId="53" fillId="0" borderId="17"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7" fillId="9" borderId="7" applyNumberFormat="0" applyAlignment="0" applyProtection="0"/>
    <xf numFmtId="0" fontId="53" fillId="0" borderId="24" applyNumberFormat="0" applyFill="0" applyAlignment="0" applyProtection="0"/>
    <xf numFmtId="0" fontId="51" fillId="20" borderId="16" applyNumberFormat="0" applyAlignment="0" applyProtection="0"/>
    <xf numFmtId="195" fontId="58" fillId="0" borderId="18">
      <alignment horizontal="left"/>
    </xf>
    <xf numFmtId="0" fontId="54" fillId="20" borderId="7" applyNumberFormat="0" applyAlignment="0" applyProtection="0"/>
    <xf numFmtId="0" fontId="51" fillId="18" borderId="16" applyNumberFormat="0" applyAlignment="0" applyProtection="0"/>
    <xf numFmtId="195" fontId="64" fillId="0" borderId="18">
      <alignment horizontal="center"/>
    </xf>
    <xf numFmtId="0" fontId="53" fillId="0" borderId="24" applyNumberFormat="0" applyFill="0" applyAlignment="0" applyProtection="0"/>
    <xf numFmtId="0" fontId="47" fillId="7" borderId="7" applyNumberFormat="0" applyAlignment="0" applyProtection="0"/>
    <xf numFmtId="199" fontId="40" fillId="28" borderId="23" applyProtection="0">
      <alignment horizontal="right" vertical="center"/>
    </xf>
    <xf numFmtId="195" fontId="58" fillId="0" borderId="18">
      <alignment horizontal="left"/>
    </xf>
    <xf numFmtId="0" fontId="38" fillId="18" borderId="7" applyNumberFormat="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95" fontId="64" fillId="0" borderId="18">
      <alignment horizontal="center"/>
    </xf>
    <xf numFmtId="0" fontId="54" fillId="20" borderId="7" applyNumberFormat="0" applyAlignment="0" applyProtection="0"/>
    <xf numFmtId="199" fontId="40" fillId="28" borderId="23" applyProtection="0">
      <alignment horizontal="right" vertical="center"/>
    </xf>
    <xf numFmtId="195" fontId="64" fillId="0" borderId="18">
      <alignment horizontal="center"/>
    </xf>
    <xf numFmtId="0" fontId="47" fillId="7"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1" fillId="18" borderId="16" applyNumberFormat="0" applyAlignment="0" applyProtection="0"/>
    <xf numFmtId="0" fontId="57" fillId="0" borderId="18">
      <alignment horizontal="right" wrapText="1"/>
    </xf>
    <xf numFmtId="0" fontId="47" fillId="7" borderId="7" applyNumberFormat="0" applyAlignment="0" applyProtection="0"/>
    <xf numFmtId="0" fontId="4" fillId="6" borderId="15" applyNumberFormat="0" applyFont="0" applyAlignment="0" applyProtection="0"/>
    <xf numFmtId="165" fontId="4" fillId="0" borderId="0" applyFont="0" applyFill="0" applyBorder="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0" fontId="47" fillId="7" borderId="7" applyNumberFormat="0" applyAlignment="0" applyProtection="0"/>
    <xf numFmtId="165" fontId="4" fillId="0" borderId="0" applyFont="0" applyFill="0" applyBorder="0" applyAlignment="0" applyProtection="0"/>
    <xf numFmtId="0" fontId="29" fillId="27" borderId="23" applyNumberFormat="0" applyProtection="0">
      <alignment horizontal="left" vertical="center" indent="1"/>
    </xf>
    <xf numFmtId="0" fontId="54" fillId="20" borderId="7" applyNumberFormat="0" applyAlignment="0" applyProtection="0"/>
    <xf numFmtId="0" fontId="4" fillId="6" borderId="15" applyNumberFormat="0" applyFont="0" applyAlignment="0" applyProtection="0"/>
    <xf numFmtId="0" fontId="51" fillId="20" borderId="16" applyNumberFormat="0" applyAlignment="0" applyProtection="0"/>
    <xf numFmtId="0" fontId="53" fillId="0" borderId="17" applyNumberFormat="0" applyFill="0" applyAlignment="0" applyProtection="0"/>
    <xf numFmtId="165" fontId="1" fillId="0" borderId="0" applyFont="0" applyFill="0" applyBorder="0" applyAlignment="0" applyProtection="0"/>
    <xf numFmtId="0" fontId="38" fillId="18"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0" fontId="47" fillId="7"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99" fontId="40" fillId="28" borderId="23" applyProtection="0">
      <alignment horizontal="right" vertical="center"/>
    </xf>
    <xf numFmtId="195" fontId="64" fillId="0" borderId="18">
      <alignment horizontal="center"/>
    </xf>
    <xf numFmtId="195" fontId="64" fillId="0" borderId="18">
      <alignment horizontal="center"/>
    </xf>
    <xf numFmtId="0" fontId="54" fillId="20"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0" fontId="51" fillId="20" borderId="16" applyNumberFormat="0" applyAlignment="0" applyProtection="0"/>
    <xf numFmtId="0" fontId="53" fillId="0" borderId="24" applyNumberFormat="0" applyFill="0" applyAlignment="0" applyProtection="0"/>
    <xf numFmtId="195" fontId="58" fillId="0" borderId="18">
      <alignment horizontal="left"/>
    </xf>
    <xf numFmtId="0" fontId="28" fillId="6" borderId="13" applyNumberFormat="0" applyBorder="0" applyAlignment="0" applyProtection="0"/>
    <xf numFmtId="0" fontId="53" fillId="0" borderId="24" applyNumberFormat="0" applyFill="0" applyAlignment="0" applyProtection="0"/>
    <xf numFmtId="0" fontId="38" fillId="18" borderId="7" applyNumberFormat="0" applyAlignment="0" applyProtection="0"/>
    <xf numFmtId="0" fontId="47" fillId="9" borderId="7" applyNumberFormat="0" applyAlignment="0" applyProtection="0"/>
    <xf numFmtId="0" fontId="53" fillId="0" borderId="17" applyNumberFormat="0" applyFill="0" applyAlignment="0" applyProtection="0"/>
    <xf numFmtId="0" fontId="4" fillId="6" borderId="15" applyNumberFormat="0" applyFont="0" applyAlignment="0" applyProtection="0"/>
    <xf numFmtId="0" fontId="47" fillId="7" borderId="7" applyNumberFormat="0" applyAlignment="0" applyProtection="0"/>
    <xf numFmtId="0" fontId="38" fillId="18" borderId="7" applyNumberFormat="0" applyAlignment="0" applyProtection="0"/>
    <xf numFmtId="199" fontId="40" fillId="28" borderId="23" applyProtection="0">
      <alignment horizontal="right" vertical="center"/>
    </xf>
    <xf numFmtId="0" fontId="4" fillId="6" borderId="15" applyNumberFormat="0" applyFont="0" applyAlignment="0" applyProtection="0"/>
    <xf numFmtId="195" fontId="58" fillId="0" borderId="18">
      <alignment horizontal="left"/>
    </xf>
    <xf numFmtId="0" fontId="47" fillId="9"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199" fontId="40" fillId="28" borderId="23" applyProtection="0">
      <alignment horizontal="right" vertical="center"/>
    </xf>
    <xf numFmtId="0" fontId="57" fillId="0" borderId="18">
      <alignment horizontal="right" wrapText="1"/>
    </xf>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47" fillId="9" borderId="7" applyNumberFormat="0" applyAlignment="0" applyProtection="0"/>
    <xf numFmtId="199" fontId="40" fillId="28" borderId="23" applyProtection="0">
      <alignment horizontal="right" vertical="center"/>
    </xf>
    <xf numFmtId="164" fontId="55" fillId="0" borderId="18" applyFill="0" applyBorder="0" applyProtection="0">
      <alignment horizontal="right" vertical="top"/>
    </xf>
    <xf numFmtId="199" fontId="40" fillId="28" borderId="23" applyProtection="0">
      <alignment horizontal="right" vertical="center"/>
    </xf>
    <xf numFmtId="0" fontId="4" fillId="6" borderId="15" applyNumberFormat="0" applyFont="0" applyAlignment="0" applyProtection="0"/>
    <xf numFmtId="0" fontId="51" fillId="18" borderId="16" applyNumberFormat="0" applyAlignment="0" applyProtection="0"/>
    <xf numFmtId="0" fontId="54" fillId="20"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53" fillId="0" borderId="24" applyNumberFormat="0" applyFill="0" applyAlignment="0" applyProtection="0"/>
    <xf numFmtId="0" fontId="29" fillId="27" borderId="23" applyNumberFormat="0" applyProtection="0">
      <alignment horizontal="left" vertical="center" indent="1"/>
    </xf>
    <xf numFmtId="165" fontId="4" fillId="0" borderId="0" applyFont="0" applyFill="0" applyBorder="0" applyAlignment="0" applyProtection="0"/>
    <xf numFmtId="0" fontId="47" fillId="9" borderId="7" applyNumberFormat="0" applyAlignment="0" applyProtection="0"/>
    <xf numFmtId="0" fontId="32" fillId="0" borderId="2">
      <alignment horizontal="left" vertical="center"/>
    </xf>
    <xf numFmtId="195" fontId="58" fillId="0" borderId="18">
      <alignment horizontal="left"/>
    </xf>
    <xf numFmtId="0" fontId="32" fillId="0" borderId="2">
      <alignment horizontal="left" vertical="center"/>
    </xf>
    <xf numFmtId="0" fontId="51" fillId="18" borderId="16" applyNumberFormat="0" applyAlignment="0" applyProtection="0"/>
    <xf numFmtId="199" fontId="40" fillId="28" borderId="23" applyProtection="0">
      <alignment horizontal="right" vertical="center"/>
    </xf>
    <xf numFmtId="0" fontId="4" fillId="6" borderId="15" applyNumberFormat="0" applyFont="0" applyAlignment="0" applyProtection="0"/>
    <xf numFmtId="0" fontId="32" fillId="0" borderId="2">
      <alignment horizontal="left" vertical="center"/>
    </xf>
    <xf numFmtId="0" fontId="38" fillId="18" borderId="7" applyNumberFormat="0" applyAlignment="0" applyProtection="0"/>
    <xf numFmtId="199" fontId="40" fillId="28" borderId="23" applyProtection="0">
      <alignment horizontal="right" vertical="center"/>
    </xf>
    <xf numFmtId="0" fontId="28" fillId="6" borderId="13" applyNumberFormat="0" applyBorder="0" applyAlignment="0" applyProtection="0"/>
    <xf numFmtId="0" fontId="38" fillId="18" borderId="7" applyNumberFormat="0" applyAlignment="0" applyProtection="0"/>
    <xf numFmtId="0" fontId="32" fillId="0" borderId="2">
      <alignment horizontal="left" vertical="center"/>
    </xf>
    <xf numFmtId="0" fontId="38" fillId="18" borderId="7"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195" fontId="64" fillId="0" borderId="18">
      <alignment horizontal="center"/>
    </xf>
    <xf numFmtId="199" fontId="40" fillId="28" borderId="23" applyProtection="0">
      <alignment horizontal="right" vertical="center"/>
    </xf>
    <xf numFmtId="0" fontId="38" fillId="18" borderId="7" applyNumberFormat="0" applyAlignment="0" applyProtection="0"/>
    <xf numFmtId="0" fontId="38" fillId="18" borderId="7" applyNumberFormat="0" applyAlignment="0" applyProtection="0"/>
    <xf numFmtId="0" fontId="38" fillId="18"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20" borderId="16" applyNumberFormat="0" applyAlignment="0" applyProtection="0"/>
    <xf numFmtId="195" fontId="58" fillId="0" borderId="18">
      <alignment horizontal="left"/>
    </xf>
    <xf numFmtId="0" fontId="4" fillId="6" borderId="15" applyNumberFormat="0" applyFont="0" applyAlignment="0" applyProtection="0"/>
    <xf numFmtId="0" fontId="54" fillId="20" borderId="7" applyNumberFormat="0" applyAlignment="0" applyProtection="0"/>
    <xf numFmtId="164" fontId="55" fillId="0" borderId="18" applyFill="0" applyBorder="0" applyProtection="0">
      <alignment horizontal="right" vertical="top"/>
    </xf>
    <xf numFmtId="195" fontId="58" fillId="0" borderId="18">
      <alignment horizontal="left"/>
    </xf>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51" fillId="20" borderId="16" applyNumberFormat="0" applyAlignment="0" applyProtection="0"/>
    <xf numFmtId="195" fontId="58" fillId="0" borderId="18">
      <alignment horizontal="left"/>
    </xf>
    <xf numFmtId="199" fontId="40" fillId="28" borderId="23" applyProtection="0">
      <alignment horizontal="right" vertical="center"/>
    </xf>
    <xf numFmtId="0" fontId="53" fillId="0" borderId="17" applyNumberFormat="0" applyFill="0" applyAlignment="0" applyProtection="0"/>
    <xf numFmtId="0" fontId="51" fillId="20" borderId="16" applyNumberFormat="0" applyAlignment="0" applyProtection="0"/>
    <xf numFmtId="0" fontId="53" fillId="0" borderId="17" applyNumberFormat="0" applyFill="0" applyAlignment="0" applyProtection="0"/>
    <xf numFmtId="0" fontId="54" fillId="20"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0" fontId="4" fillId="6" borderId="15" applyNumberFormat="0" applyFont="0" applyAlignment="0" applyProtection="0"/>
    <xf numFmtId="0" fontId="47" fillId="7" borderId="7"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0" fontId="4" fillId="6" borderId="15" applyNumberFormat="0" applyFont="0" applyAlignment="0" applyProtection="0"/>
    <xf numFmtId="0" fontId="57" fillId="0" borderId="18">
      <alignment horizontal="right" wrapText="1"/>
    </xf>
    <xf numFmtId="0" fontId="57" fillId="0" borderId="18">
      <alignment horizontal="right" wrapText="1"/>
    </xf>
    <xf numFmtId="0" fontId="47" fillId="7" borderId="7" applyNumberFormat="0" applyAlignment="0" applyProtection="0"/>
    <xf numFmtId="0" fontId="51" fillId="20" borderId="16" applyNumberFormat="0" applyAlignment="0" applyProtection="0"/>
    <xf numFmtId="0" fontId="32" fillId="0" borderId="2">
      <alignment horizontal="left" vertical="center"/>
    </xf>
    <xf numFmtId="0" fontId="38" fillId="18" borderId="7" applyNumberFormat="0" applyAlignment="0" applyProtection="0"/>
    <xf numFmtId="0" fontId="53" fillId="0" borderId="24" applyNumberFormat="0" applyFill="0" applyAlignment="0" applyProtection="0"/>
    <xf numFmtId="195" fontId="64" fillId="0" borderId="18">
      <alignment horizontal="center"/>
    </xf>
    <xf numFmtId="195" fontId="58" fillId="0" borderId="18">
      <alignment horizontal="left"/>
    </xf>
    <xf numFmtId="0" fontId="28" fillId="6" borderId="13" applyNumberFormat="0" applyBorder="0" applyAlignment="0" applyProtection="0"/>
    <xf numFmtId="0" fontId="28" fillId="6" borderId="13" applyNumberFormat="0" applyBorder="0" applyAlignment="0" applyProtection="0"/>
    <xf numFmtId="0" fontId="47" fillId="9"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0" fontId="47" fillId="7" borderId="7" applyNumberFormat="0" applyAlignment="0" applyProtection="0"/>
    <xf numFmtId="0" fontId="51" fillId="18" borderId="16"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32" fillId="0" borderId="2">
      <alignment horizontal="left" vertical="center"/>
    </xf>
    <xf numFmtId="0" fontId="53" fillId="0" borderId="24" applyNumberFormat="0" applyFill="0" applyAlignment="0" applyProtection="0"/>
    <xf numFmtId="195" fontId="64" fillId="0" borderId="18">
      <alignment horizontal="center"/>
    </xf>
    <xf numFmtId="165" fontId="4" fillId="0" borderId="0" applyFont="0" applyFill="0" applyBorder="0" applyAlignment="0" applyProtection="0"/>
    <xf numFmtId="165" fontId="4" fillId="0" borderId="0" applyFont="0" applyFill="0" applyBorder="0" applyAlignment="0" applyProtection="0"/>
    <xf numFmtId="0" fontId="32" fillId="0" borderId="2">
      <alignment horizontal="left" vertical="center"/>
    </xf>
    <xf numFmtId="0" fontId="53" fillId="0" borderId="17"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0" fontId="51" fillId="18" borderId="16" applyNumberFormat="0" applyAlignment="0" applyProtection="0"/>
    <xf numFmtId="165" fontId="4" fillId="0" borderId="0" applyFont="0" applyFill="0" applyBorder="0" applyAlignment="0" applyProtection="0"/>
    <xf numFmtId="195" fontId="58" fillId="0" borderId="18">
      <alignment horizontal="left"/>
    </xf>
    <xf numFmtId="0" fontId="29" fillId="27" borderId="23" applyNumberFormat="0" applyProtection="0">
      <alignment horizontal="left" vertical="center" indent="1"/>
    </xf>
    <xf numFmtId="0" fontId="51" fillId="18" borderId="16" applyNumberFormat="0" applyAlignment="0" applyProtection="0"/>
    <xf numFmtId="199"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195" fontId="58" fillId="0" borderId="18">
      <alignment horizontal="left"/>
    </xf>
    <xf numFmtId="0" fontId="54" fillId="20" borderId="7" applyNumberFormat="0" applyAlignment="0" applyProtection="0"/>
    <xf numFmtId="0" fontId="28" fillId="6" borderId="13" applyNumberFormat="0" applyBorder="0" applyAlignment="0" applyProtection="0"/>
    <xf numFmtId="199" fontId="40" fillId="28" borderId="23" applyProtection="0">
      <alignment horizontal="right" vertical="center"/>
    </xf>
    <xf numFmtId="0" fontId="57" fillId="0" borderId="18">
      <alignment horizontal="right" wrapText="1"/>
    </xf>
    <xf numFmtId="164" fontId="55" fillId="0" borderId="18" applyFill="0" applyBorder="0" applyProtection="0">
      <alignment horizontal="right" vertical="top"/>
    </xf>
    <xf numFmtId="0" fontId="28" fillId="6" borderId="13" applyNumberFormat="0" applyBorder="0" applyAlignment="0" applyProtection="0"/>
    <xf numFmtId="199" fontId="40" fillId="28" borderId="23" applyProtection="0">
      <alignment horizontal="right" vertical="center"/>
    </xf>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47" fillId="9" borderId="7" applyNumberFormat="0" applyAlignment="0" applyProtection="0"/>
    <xf numFmtId="0" fontId="32" fillId="0" borderId="2">
      <alignment horizontal="left" vertical="center"/>
    </xf>
    <xf numFmtId="164" fontId="55" fillId="0" borderId="18" applyFill="0" applyBorder="0" applyProtection="0">
      <alignment horizontal="right" vertical="top"/>
    </xf>
    <xf numFmtId="0" fontId="28" fillId="6" borderId="13" applyNumberFormat="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0" fontId="47" fillId="7" borderId="7" applyNumberFormat="0" applyAlignment="0" applyProtection="0"/>
    <xf numFmtId="195" fontId="58" fillId="0" borderId="18">
      <alignment horizontal="left"/>
    </xf>
    <xf numFmtId="199" fontId="40" fillId="28" borderId="23" applyProtection="0">
      <alignment horizontal="right" vertical="center"/>
    </xf>
    <xf numFmtId="199" fontId="40" fillId="28" borderId="23" applyProtection="0">
      <alignment horizontal="right" vertical="center"/>
    </xf>
    <xf numFmtId="195" fontId="58" fillId="0" borderId="18">
      <alignment horizontal="left"/>
    </xf>
    <xf numFmtId="0" fontId="4" fillId="6" borderId="15" applyNumberFormat="0" applyFont="0" applyAlignment="0" applyProtection="0"/>
    <xf numFmtId="0" fontId="47" fillId="7" borderId="7" applyNumberFormat="0" applyAlignment="0" applyProtection="0"/>
    <xf numFmtId="0" fontId="51" fillId="18" borderId="16" applyNumberFormat="0" applyAlignment="0" applyProtection="0"/>
    <xf numFmtId="195" fontId="64" fillId="0" borderId="18">
      <alignment horizontal="center"/>
    </xf>
    <xf numFmtId="164" fontId="55" fillId="0" borderId="18" applyFill="0" applyBorder="0" applyProtection="0">
      <alignment horizontal="right" vertical="top"/>
    </xf>
    <xf numFmtId="195" fontId="64" fillId="0" borderId="18">
      <alignment horizontal="center"/>
    </xf>
    <xf numFmtId="195" fontId="64" fillId="0" borderId="18">
      <alignment horizontal="center"/>
    </xf>
    <xf numFmtId="0" fontId="29" fillId="27" borderId="23" applyNumberFormat="0" applyProtection="0">
      <alignment horizontal="left" vertical="center" indent="1"/>
    </xf>
    <xf numFmtId="0" fontId="4" fillId="6" borderId="15" applyNumberFormat="0" applyFont="0" applyAlignment="0" applyProtection="0"/>
    <xf numFmtId="0" fontId="32" fillId="0" borderId="2">
      <alignment horizontal="left" vertical="center"/>
    </xf>
    <xf numFmtId="0" fontId="57" fillId="0" borderId="18">
      <alignment horizontal="right" wrapText="1"/>
    </xf>
    <xf numFmtId="0" fontId="4" fillId="6" borderId="15" applyNumberFormat="0" applyFont="0" applyAlignment="0" applyProtection="0"/>
    <xf numFmtId="0" fontId="47" fillId="9"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1" fillId="20" borderId="16" applyNumberFormat="0" applyAlignment="0" applyProtection="0"/>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32" fillId="0" borderId="2">
      <alignment horizontal="left" vertical="center"/>
    </xf>
    <xf numFmtId="0" fontId="29" fillId="27" borderId="23" applyNumberFormat="0" applyProtection="0">
      <alignment horizontal="left" vertical="center" indent="1"/>
    </xf>
    <xf numFmtId="195" fontId="58" fillId="0" borderId="18">
      <alignment horizontal="left"/>
    </xf>
    <xf numFmtId="0" fontId="53" fillId="0" borderId="24" applyNumberFormat="0" applyFill="0" applyAlignment="0" applyProtection="0"/>
    <xf numFmtId="0" fontId="54" fillId="20" borderId="7" applyNumberFormat="0" applyAlignment="0" applyProtection="0"/>
    <xf numFmtId="0" fontId="32" fillId="0" borderId="2">
      <alignment horizontal="left" vertical="center"/>
    </xf>
    <xf numFmtId="0" fontId="29" fillId="27" borderId="23" applyNumberFormat="0" applyProtection="0">
      <alignment horizontal="left" vertical="center" indent="1"/>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53" fillId="0" borderId="17"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47" fillId="9" borderId="7" applyNumberFormat="0" applyAlignment="0" applyProtection="0"/>
    <xf numFmtId="0" fontId="57" fillId="0" borderId="18">
      <alignment horizontal="right" wrapText="1"/>
    </xf>
    <xf numFmtId="0" fontId="28" fillId="6" borderId="13" applyNumberFormat="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195" fontId="58" fillId="0" borderId="18">
      <alignment horizontal="left"/>
    </xf>
    <xf numFmtId="0" fontId="53" fillId="0" borderId="24" applyNumberFormat="0" applyFill="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199" fontId="40" fillId="28" borderId="23" applyProtection="0">
      <alignment horizontal="right" vertical="center"/>
    </xf>
    <xf numFmtId="0" fontId="32" fillId="0" borderId="2">
      <alignment horizontal="left" vertical="center"/>
    </xf>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0" fontId="32" fillId="0" borderId="2">
      <alignment horizontal="left" vertical="center"/>
    </xf>
    <xf numFmtId="195" fontId="58" fillId="0" borderId="18">
      <alignment horizontal="left"/>
    </xf>
    <xf numFmtId="0" fontId="51" fillId="20" borderId="16" applyNumberFormat="0" applyAlignment="0" applyProtection="0"/>
    <xf numFmtId="195" fontId="58" fillId="0" borderId="18">
      <alignment horizontal="left"/>
    </xf>
    <xf numFmtId="195" fontId="58" fillId="0" borderId="18">
      <alignment horizontal="left"/>
    </xf>
    <xf numFmtId="0" fontId="57" fillId="0" borderId="18">
      <alignment horizontal="right" wrapText="1"/>
    </xf>
    <xf numFmtId="0" fontId="29" fillId="27" borderId="23" applyNumberFormat="0" applyProtection="0">
      <alignment horizontal="left" vertical="center" indent="1"/>
    </xf>
    <xf numFmtId="0" fontId="28" fillId="6" borderId="13" applyNumberFormat="0" applyBorder="0" applyAlignment="0" applyProtection="0"/>
    <xf numFmtId="0" fontId="32" fillId="0" borderId="2">
      <alignment horizontal="left" vertical="center"/>
    </xf>
    <xf numFmtId="195" fontId="64" fillId="0" borderId="18">
      <alignment horizontal="center"/>
    </xf>
    <xf numFmtId="0" fontId="51" fillId="20" borderId="16" applyNumberFormat="0" applyAlignment="0" applyProtection="0"/>
    <xf numFmtId="0" fontId="57" fillId="0" borderId="18">
      <alignment horizontal="right" wrapText="1"/>
    </xf>
    <xf numFmtId="0" fontId="32" fillId="0" borderId="2">
      <alignment horizontal="left" vertical="center"/>
    </xf>
    <xf numFmtId="0" fontId="29" fillId="27" borderId="23" applyNumberFormat="0" applyProtection="0">
      <alignment horizontal="left" vertical="center" indent="1"/>
    </xf>
    <xf numFmtId="0" fontId="51" fillId="18" borderId="16" applyNumberFormat="0" applyAlignment="0" applyProtection="0"/>
    <xf numFmtId="0" fontId="28" fillId="6" borderId="13" applyNumberFormat="0" applyBorder="0" applyAlignment="0" applyProtection="0"/>
    <xf numFmtId="0" fontId="47" fillId="9" borderId="7" applyNumberFormat="0" applyAlignment="0" applyProtection="0"/>
    <xf numFmtId="0" fontId="4" fillId="6" borderId="15" applyNumberFormat="0" applyFont="0" applyAlignment="0" applyProtection="0"/>
    <xf numFmtId="195" fontId="58" fillId="0" borderId="18">
      <alignment horizontal="left"/>
    </xf>
    <xf numFmtId="0" fontId="32" fillId="0" borderId="2">
      <alignment horizontal="left" vertical="center"/>
    </xf>
    <xf numFmtId="195" fontId="58" fillId="0" borderId="18">
      <alignment horizontal="left"/>
    </xf>
    <xf numFmtId="195" fontId="58" fillId="0" borderId="18">
      <alignment horizontal="left"/>
    </xf>
    <xf numFmtId="164" fontId="55" fillId="0" borderId="18" applyFill="0" applyBorder="0" applyProtection="0">
      <alignment horizontal="right" vertical="top"/>
    </xf>
    <xf numFmtId="0" fontId="53" fillId="0" borderId="24" applyNumberFormat="0" applyFill="0" applyAlignment="0" applyProtection="0"/>
    <xf numFmtId="199" fontId="40" fillId="28" borderId="23" applyProtection="0">
      <alignment horizontal="right" vertical="center"/>
    </xf>
    <xf numFmtId="0" fontId="29" fillId="27" borderId="23" applyNumberFormat="0" applyProtection="0">
      <alignment horizontal="left" vertical="center" indent="1"/>
    </xf>
    <xf numFmtId="165" fontId="4" fillId="0" borderId="0" applyFont="0" applyFill="0" applyBorder="0" applyAlignment="0" applyProtection="0"/>
    <xf numFmtId="0" fontId="47" fillId="7" borderId="7"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165" fontId="4" fillId="0" borderId="0" applyFont="0" applyFill="0" applyBorder="0" applyAlignment="0" applyProtection="0"/>
    <xf numFmtId="0" fontId="57" fillId="0" borderId="18">
      <alignment horizontal="right" wrapText="1"/>
    </xf>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0" fontId="29" fillId="27" borderId="23" applyNumberFormat="0" applyProtection="0">
      <alignment horizontal="left" vertical="center" indent="1"/>
    </xf>
    <xf numFmtId="195" fontId="58" fillId="0" borderId="18">
      <alignment horizontal="left"/>
    </xf>
    <xf numFmtId="0" fontId="54" fillId="20" borderId="7" applyNumberFormat="0" applyAlignment="0" applyProtection="0"/>
    <xf numFmtId="0" fontId="4" fillId="6" borderId="15" applyNumberFormat="0" applyFont="0" applyAlignment="0" applyProtection="0"/>
    <xf numFmtId="0" fontId="32" fillId="0" borderId="2">
      <alignment horizontal="lef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195" fontId="64" fillId="0" borderId="18">
      <alignment horizontal="center"/>
    </xf>
    <xf numFmtId="0" fontId="29" fillId="27" borderId="23" applyNumberFormat="0" applyProtection="0">
      <alignment horizontal="left" vertical="center" indent="1"/>
    </xf>
    <xf numFmtId="195" fontId="64" fillId="0" borderId="18">
      <alignment horizontal="center"/>
    </xf>
    <xf numFmtId="0" fontId="47" fillId="7" borderId="7" applyNumberFormat="0" applyAlignment="0" applyProtection="0"/>
    <xf numFmtId="0" fontId="54" fillId="20" borderId="7" applyNumberFormat="0" applyAlignment="0" applyProtection="0"/>
    <xf numFmtId="0" fontId="4" fillId="6" borderId="15" applyNumberFormat="0" applyFont="0" applyAlignment="0" applyProtection="0"/>
    <xf numFmtId="195" fontId="58" fillId="0" borderId="18">
      <alignment horizontal="left"/>
    </xf>
    <xf numFmtId="0" fontId="4" fillId="6" borderId="15" applyNumberFormat="0" applyFont="0" applyAlignment="0" applyProtection="0"/>
    <xf numFmtId="0" fontId="54" fillId="20" borderId="7" applyNumberFormat="0" applyAlignment="0" applyProtection="0"/>
    <xf numFmtId="195" fontId="58" fillId="0" borderId="18">
      <alignment horizontal="left"/>
    </xf>
    <xf numFmtId="0" fontId="57" fillId="0" borderId="18">
      <alignment horizontal="right" wrapText="1"/>
    </xf>
    <xf numFmtId="0" fontId="47" fillId="9" borderId="7" applyNumberFormat="0" applyAlignment="0" applyProtection="0"/>
    <xf numFmtId="0" fontId="54" fillId="20" borderId="7" applyNumberFormat="0" applyAlignment="0" applyProtection="0"/>
    <xf numFmtId="0" fontId="54" fillId="20"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57" fillId="0" borderId="18">
      <alignment horizontal="right" wrapText="1"/>
    </xf>
    <xf numFmtId="0" fontId="54" fillId="20" borderId="7" applyNumberFormat="0" applyAlignment="0" applyProtection="0"/>
    <xf numFmtId="199" fontId="40" fillId="28" borderId="23" applyProtection="0">
      <alignment horizontal="right" vertical="center"/>
    </xf>
    <xf numFmtId="0" fontId="4" fillId="6" borderId="15" applyNumberFormat="0" applyFont="0" applyAlignment="0" applyProtection="0"/>
    <xf numFmtId="0" fontId="53" fillId="0" borderId="17" applyNumberFormat="0" applyFill="0" applyAlignment="0" applyProtection="0"/>
    <xf numFmtId="0" fontId="54" fillId="20" borderId="7" applyNumberFormat="0" applyAlignment="0" applyProtection="0"/>
    <xf numFmtId="199" fontId="40" fillId="28" borderId="23" applyProtection="0">
      <alignment horizontal="right" vertical="center"/>
    </xf>
    <xf numFmtId="0" fontId="47" fillId="7" borderId="7" applyNumberFormat="0" applyAlignment="0" applyProtection="0"/>
    <xf numFmtId="0" fontId="57" fillId="0" borderId="18">
      <alignment horizontal="right" wrapText="1"/>
    </xf>
    <xf numFmtId="195" fontId="58" fillId="0" borderId="18">
      <alignment horizontal="left"/>
    </xf>
    <xf numFmtId="0" fontId="4" fillId="6" borderId="15" applyNumberFormat="0" applyFont="0" applyAlignment="0" applyProtection="0"/>
    <xf numFmtId="0" fontId="57" fillId="0" borderId="18">
      <alignment horizontal="right" wrapText="1"/>
    </xf>
    <xf numFmtId="0" fontId="32" fillId="0" borderId="2">
      <alignment horizontal="left" vertical="center"/>
    </xf>
    <xf numFmtId="0" fontId="47" fillId="9" borderId="7" applyNumberFormat="0" applyAlignment="0" applyProtection="0"/>
    <xf numFmtId="0" fontId="53" fillId="0" borderId="24" applyNumberFormat="0" applyFill="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51" fillId="18" borderId="16" applyNumberFormat="0" applyAlignment="0" applyProtection="0"/>
    <xf numFmtId="0" fontId="57" fillId="0" borderId="18">
      <alignment horizontal="right" wrapText="1"/>
    </xf>
    <xf numFmtId="0" fontId="51" fillId="18" borderId="16" applyNumberFormat="0" applyAlignment="0" applyProtection="0"/>
    <xf numFmtId="0" fontId="32" fillId="0" borderId="2">
      <alignment horizontal="left" vertical="center"/>
    </xf>
    <xf numFmtId="199" fontId="40" fillId="28" borderId="23" applyProtection="0">
      <alignment horizontal="right" vertical="center"/>
    </xf>
    <xf numFmtId="0" fontId="32" fillId="0" borderId="2">
      <alignment horizontal="left" vertical="center"/>
    </xf>
    <xf numFmtId="0" fontId="47" fillId="7"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28" fillId="6" borderId="13" applyNumberFormat="0" applyBorder="0" applyAlignment="0" applyProtection="0"/>
    <xf numFmtId="195" fontId="64" fillId="0" borderId="18">
      <alignment horizontal="center"/>
    </xf>
    <xf numFmtId="195" fontId="58" fillId="0" borderId="18">
      <alignment horizontal="left"/>
    </xf>
    <xf numFmtId="0" fontId="47" fillId="9" borderId="7" applyNumberFormat="0" applyAlignment="0" applyProtection="0"/>
    <xf numFmtId="0" fontId="51" fillId="20" borderId="16" applyNumberFormat="0" applyAlignment="0" applyProtection="0"/>
    <xf numFmtId="0" fontId="47" fillId="7" borderId="7" applyNumberFormat="0" applyAlignment="0" applyProtection="0"/>
    <xf numFmtId="0" fontId="51" fillId="18" borderId="16" applyNumberFormat="0" applyAlignment="0" applyProtection="0"/>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0" fontId="51" fillId="18" borderId="16" applyNumberFormat="0" applyAlignment="0" applyProtection="0"/>
    <xf numFmtId="0" fontId="57" fillId="0" borderId="18">
      <alignment horizontal="right" wrapText="1"/>
    </xf>
    <xf numFmtId="0" fontId="28" fillId="6" borderId="13" applyNumberFormat="0" applyBorder="0" applyAlignment="0" applyProtection="0"/>
    <xf numFmtId="0" fontId="47" fillId="7" borderId="7" applyNumberFormat="0" applyAlignment="0" applyProtection="0"/>
    <xf numFmtId="0" fontId="51" fillId="20" borderId="16" applyNumberFormat="0" applyAlignment="0" applyProtection="0"/>
    <xf numFmtId="0" fontId="51" fillId="20" borderId="16" applyNumberFormat="0" applyAlignment="0" applyProtection="0"/>
    <xf numFmtId="195" fontId="58" fillId="0" borderId="18">
      <alignment horizontal="left"/>
    </xf>
    <xf numFmtId="0" fontId="4" fillId="6" borderId="15" applyNumberFormat="0" applyFon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195" fontId="64" fillId="0" borderId="18">
      <alignment horizontal="center"/>
    </xf>
    <xf numFmtId="0" fontId="32" fillId="0" borderId="2">
      <alignment horizontal="left" vertical="center"/>
    </xf>
    <xf numFmtId="0" fontId="4" fillId="6" borderId="15" applyNumberFormat="0" applyFont="0" applyAlignment="0" applyProtection="0"/>
    <xf numFmtId="199" fontId="40" fillId="28" borderId="23" applyProtection="0">
      <alignment horizontal="right" vertical="center"/>
    </xf>
    <xf numFmtId="195" fontId="58" fillId="0" borderId="18">
      <alignment horizontal="left"/>
    </xf>
    <xf numFmtId="0" fontId="28" fillId="6" borderId="13" applyNumberFormat="0" applyBorder="0" applyAlignment="0" applyProtection="0"/>
    <xf numFmtId="195" fontId="58" fillId="0" borderId="18">
      <alignment horizontal="left"/>
    </xf>
    <xf numFmtId="0" fontId="4" fillId="6" borderId="15" applyNumberFormat="0" applyFont="0" applyAlignment="0" applyProtection="0"/>
    <xf numFmtId="0" fontId="51" fillId="20" borderId="16" applyNumberFormat="0" applyAlignment="0" applyProtection="0"/>
    <xf numFmtId="195" fontId="64" fillId="0" borderId="18">
      <alignment horizontal="center"/>
    </xf>
    <xf numFmtId="0" fontId="51" fillId="18" borderId="16" applyNumberFormat="0" applyAlignment="0" applyProtection="0"/>
    <xf numFmtId="0" fontId="47" fillId="9" borderId="7" applyNumberFormat="0" applyAlignment="0" applyProtection="0"/>
    <xf numFmtId="195"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0" fontId="57" fillId="0" borderId="18">
      <alignment horizontal="right" wrapText="1"/>
    </xf>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0" fontId="38" fillId="18"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32" fillId="0" borderId="2">
      <alignment horizontal="left" vertical="center"/>
    </xf>
    <xf numFmtId="0" fontId="53" fillId="0" borderId="17" applyNumberFormat="0" applyFill="0" applyAlignment="0" applyProtection="0"/>
    <xf numFmtId="0" fontId="54" fillId="20" borderId="7" applyNumberFormat="0" applyAlignment="0" applyProtection="0"/>
    <xf numFmtId="195" fontId="58" fillId="0" borderId="18">
      <alignment horizontal="left"/>
    </xf>
    <xf numFmtId="164" fontId="55" fillId="0" borderId="18" applyFill="0" applyBorder="0" applyProtection="0">
      <alignment horizontal="right" vertical="top"/>
    </xf>
    <xf numFmtId="0" fontId="47" fillId="9" borderId="7" applyNumberFormat="0" applyAlignment="0" applyProtection="0"/>
    <xf numFmtId="0" fontId="53" fillId="0" borderId="24" applyNumberFormat="0" applyFill="0" applyAlignment="0" applyProtection="0"/>
    <xf numFmtId="0" fontId="29" fillId="27" borderId="23" applyNumberFormat="0" applyProtection="0">
      <alignment horizontal="left" vertical="center" indent="1"/>
    </xf>
    <xf numFmtId="0" fontId="53" fillId="0" borderId="24" applyNumberFormat="0" applyFill="0" applyAlignment="0" applyProtection="0"/>
    <xf numFmtId="195" fontId="64" fillId="0" borderId="18">
      <alignment horizontal="center"/>
    </xf>
    <xf numFmtId="164" fontId="55" fillId="0" borderId="18" applyFill="0" applyBorder="0" applyProtection="0">
      <alignment horizontal="right" vertical="top"/>
    </xf>
    <xf numFmtId="199"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195" fontId="58" fillId="0" borderId="18">
      <alignment horizontal="left"/>
    </xf>
    <xf numFmtId="0" fontId="53" fillId="0" borderId="17" applyNumberFormat="0" applyFill="0" applyAlignment="0" applyProtection="0"/>
    <xf numFmtId="195" fontId="58" fillId="0" borderId="18">
      <alignment horizontal="left"/>
    </xf>
    <xf numFmtId="195" fontId="64" fillId="0" borderId="18">
      <alignment horizontal="center"/>
    </xf>
    <xf numFmtId="0" fontId="51" fillId="20" borderId="16" applyNumberFormat="0" applyAlignment="0" applyProtection="0"/>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32" fillId="0" borderId="2">
      <alignment horizontal="left" vertical="center"/>
    </xf>
    <xf numFmtId="0" fontId="53" fillId="0" borderId="24" applyNumberFormat="0" applyFill="0" applyAlignment="0" applyProtection="0"/>
    <xf numFmtId="195" fontId="58" fillId="0" borderId="18">
      <alignment horizontal="left"/>
    </xf>
    <xf numFmtId="195" fontId="64" fillId="0" borderId="18">
      <alignment horizontal="center"/>
    </xf>
    <xf numFmtId="0" fontId="51" fillId="18" borderId="16" applyNumberFormat="0" applyAlignment="0" applyProtection="0"/>
    <xf numFmtId="195" fontId="58" fillId="0" borderId="18">
      <alignment horizontal="left"/>
    </xf>
    <xf numFmtId="0" fontId="4" fillId="6" borderId="15" applyNumberFormat="0" applyFont="0" applyAlignment="0" applyProtection="0"/>
    <xf numFmtId="0" fontId="51" fillId="20" borderId="16"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0" fontId="53" fillId="0" borderId="17" applyNumberFormat="0" applyFill="0" applyAlignment="0" applyProtection="0"/>
    <xf numFmtId="0" fontId="38" fillId="18" borderId="7" applyNumberFormat="0" applyAlignment="0" applyProtection="0"/>
    <xf numFmtId="0" fontId="32" fillId="0" borderId="2">
      <alignment horizontal="left" vertical="center"/>
    </xf>
    <xf numFmtId="195" fontId="58" fillId="0" borderId="18">
      <alignment horizontal="left"/>
    </xf>
    <xf numFmtId="195" fontId="58" fillId="0" borderId="18">
      <alignment horizontal="left"/>
    </xf>
    <xf numFmtId="0" fontId="47" fillId="9" borderId="7" applyNumberFormat="0" applyAlignment="0" applyProtection="0"/>
    <xf numFmtId="0" fontId="38" fillId="18"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32" fillId="0" borderId="2">
      <alignment horizontal="left" vertical="center"/>
    </xf>
    <xf numFmtId="0" fontId="32" fillId="0" borderId="2">
      <alignment horizontal="left" vertical="center"/>
    </xf>
    <xf numFmtId="0" fontId="4" fillId="6" borderId="15" applyNumberFormat="0" applyFont="0" applyAlignment="0" applyProtection="0"/>
    <xf numFmtId="0" fontId="51" fillId="18" borderId="16" applyNumberFormat="0" applyAlignment="0" applyProtection="0"/>
    <xf numFmtId="195" fontId="58" fillId="0" borderId="18">
      <alignment horizontal="left"/>
    </xf>
    <xf numFmtId="0" fontId="51" fillId="20" borderId="16" applyNumberFormat="0" applyAlignment="0" applyProtection="0"/>
    <xf numFmtId="0" fontId="47" fillId="9" borderId="7" applyNumberFormat="0" applyAlignment="0" applyProtection="0"/>
    <xf numFmtId="195" fontId="64" fillId="0" borderId="18">
      <alignment horizontal="center"/>
    </xf>
    <xf numFmtId="0" fontId="47" fillId="7" borderId="7" applyNumberFormat="0" applyAlignment="0" applyProtection="0"/>
    <xf numFmtId="0" fontId="32" fillId="0" borderId="2">
      <alignment horizontal="left" vertical="center"/>
    </xf>
    <xf numFmtId="164" fontId="55" fillId="0" borderId="18" applyFill="0" applyBorder="0" applyProtection="0">
      <alignment horizontal="right" vertical="top"/>
    </xf>
    <xf numFmtId="0" fontId="29" fillId="27" borderId="23" applyNumberFormat="0" applyProtection="0">
      <alignment horizontal="left" vertical="center" indent="1"/>
    </xf>
    <xf numFmtId="0" fontId="32" fillId="0" borderId="2">
      <alignment horizontal="left" vertical="center"/>
    </xf>
    <xf numFmtId="0" fontId="54" fillId="20" borderId="7" applyNumberFormat="0" applyAlignment="0" applyProtection="0"/>
    <xf numFmtId="0" fontId="54" fillId="20" borderId="7" applyNumberFormat="0" applyAlignment="0" applyProtection="0"/>
    <xf numFmtId="195"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195" fontId="58" fillId="0" borderId="18">
      <alignment horizontal="left"/>
    </xf>
    <xf numFmtId="0" fontId="32" fillId="0" borderId="2">
      <alignment horizontal="left" vertical="center"/>
    </xf>
    <xf numFmtId="0" fontId="53" fillId="0" borderId="24" applyNumberFormat="0" applyFill="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3" fillId="0" borderId="24" applyNumberFormat="0" applyFill="0" applyAlignment="0" applyProtection="0"/>
    <xf numFmtId="0" fontId="28" fillId="6" borderId="13" applyNumberFormat="0" applyBorder="0" applyAlignment="0" applyProtection="0"/>
    <xf numFmtId="0" fontId="38" fillId="18" borderId="7" applyNumberFormat="0" applyAlignment="0" applyProtection="0"/>
    <xf numFmtId="0" fontId="53" fillId="0" borderId="24" applyNumberFormat="0" applyFill="0" applyAlignment="0" applyProtection="0"/>
    <xf numFmtId="0" fontId="47" fillId="9" borderId="7" applyNumberFormat="0" applyAlignment="0" applyProtection="0"/>
    <xf numFmtId="0" fontId="54" fillId="20" borderId="7" applyNumberFormat="0" applyAlignment="0" applyProtection="0"/>
    <xf numFmtId="0" fontId="47" fillId="7" borderId="7" applyNumberFormat="0" applyAlignment="0" applyProtection="0"/>
    <xf numFmtId="199" fontId="40" fillId="28" borderId="23" applyProtection="0">
      <alignment horizontal="right" vertical="center"/>
    </xf>
    <xf numFmtId="0" fontId="51" fillId="20" borderId="16" applyNumberFormat="0" applyAlignment="0" applyProtection="0"/>
    <xf numFmtId="0" fontId="51" fillId="20" borderId="16"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9"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47" fillId="9" borderId="7" applyNumberFormat="0" applyAlignment="0" applyProtection="0"/>
    <xf numFmtId="0" fontId="32" fillId="0" borderId="2">
      <alignment horizontal="left" vertical="center"/>
    </xf>
    <xf numFmtId="0" fontId="54" fillId="20" borderId="7" applyNumberFormat="0" applyAlignment="0" applyProtection="0"/>
    <xf numFmtId="0" fontId="32" fillId="0" borderId="2">
      <alignment horizontal="left" vertical="center"/>
    </xf>
    <xf numFmtId="0" fontId="28" fillId="6" borderId="13" applyNumberFormat="0" applyBorder="0" applyAlignment="0" applyProtection="0"/>
    <xf numFmtId="0" fontId="54" fillId="20" borderId="7" applyNumberFormat="0" applyAlignment="0" applyProtection="0"/>
    <xf numFmtId="0" fontId="4" fillId="6" borderId="15" applyNumberFormat="0" applyFont="0" applyAlignment="0" applyProtection="0"/>
    <xf numFmtId="0" fontId="53" fillId="0" borderId="17" applyNumberFormat="0" applyFill="0" applyAlignment="0" applyProtection="0"/>
    <xf numFmtId="0" fontId="47" fillId="9" borderId="7"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38" fillId="18"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195" fontId="64" fillId="0" borderId="18">
      <alignment horizontal="center"/>
    </xf>
    <xf numFmtId="0" fontId="51" fillId="20"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38" fillId="18"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53" fillId="0" borderId="17" applyNumberFormat="0" applyFill="0" applyAlignment="0" applyProtection="0"/>
    <xf numFmtId="0" fontId="53" fillId="0" borderId="24" applyNumberFormat="0" applyFill="0" applyAlignment="0" applyProtection="0"/>
    <xf numFmtId="0" fontId="51" fillId="20" borderId="16" applyNumberFormat="0" applyAlignment="0" applyProtection="0"/>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199" fontId="40" fillId="28" borderId="23" applyProtection="0">
      <alignment horizontal="right" vertical="center"/>
    </xf>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0" fontId="54" fillId="20" borderId="7" applyNumberFormat="0" applyAlignment="0" applyProtection="0"/>
    <xf numFmtId="0" fontId="38" fillId="18" borderId="7" applyNumberFormat="0" applyAlignment="0" applyProtection="0"/>
    <xf numFmtId="0" fontId="29" fillId="27" borderId="23" applyNumberFormat="0" applyProtection="0">
      <alignment horizontal="left" vertical="center" indent="1"/>
    </xf>
    <xf numFmtId="0" fontId="53" fillId="0" borderId="24" applyNumberFormat="0" applyFill="0" applyAlignment="0" applyProtection="0"/>
    <xf numFmtId="195" fontId="58" fillId="0" borderId="18">
      <alignment horizontal="left"/>
    </xf>
    <xf numFmtId="0" fontId="51" fillId="20" borderId="16" applyNumberFormat="0" applyAlignment="0" applyProtection="0"/>
    <xf numFmtId="199" fontId="40" fillId="28" borderId="23" applyProtection="0">
      <alignment horizontal="right" vertical="center"/>
    </xf>
    <xf numFmtId="164" fontId="55" fillId="0" borderId="18" applyFill="0" applyBorder="0" applyProtection="0">
      <alignment horizontal="right" vertical="top"/>
    </xf>
    <xf numFmtId="195" fontId="64" fillId="0" borderId="18">
      <alignment horizontal="center"/>
    </xf>
    <xf numFmtId="0" fontId="32" fillId="0" borderId="2">
      <alignment horizontal="left" vertical="center"/>
    </xf>
    <xf numFmtId="0" fontId="4" fillId="6" borderId="15" applyNumberFormat="0" applyFont="0" applyAlignment="0" applyProtection="0"/>
    <xf numFmtId="0" fontId="32" fillId="0" borderId="2">
      <alignment horizontal="left" vertical="center"/>
    </xf>
    <xf numFmtId="195" fontId="64" fillId="0" borderId="18">
      <alignment horizontal="center"/>
    </xf>
    <xf numFmtId="199" fontId="40" fillId="28" borderId="23" applyProtection="0">
      <alignment horizontal="right" vertical="center"/>
    </xf>
    <xf numFmtId="0" fontId="4" fillId="6" borderId="15" applyNumberFormat="0" applyFont="0" applyAlignment="0" applyProtection="0"/>
    <xf numFmtId="0" fontId="57" fillId="0" borderId="18">
      <alignment horizontal="right" wrapText="1"/>
    </xf>
    <xf numFmtId="164" fontId="55" fillId="0" borderId="18" applyFill="0" applyBorder="0" applyProtection="0">
      <alignment horizontal="right" vertical="top"/>
    </xf>
    <xf numFmtId="164" fontId="55" fillId="0" borderId="18" applyFill="0" applyBorder="0" applyProtection="0">
      <alignment horizontal="right" vertical="top"/>
    </xf>
    <xf numFmtId="0" fontId="32" fillId="0" borderId="2">
      <alignment horizontal="left" vertical="center"/>
    </xf>
    <xf numFmtId="0" fontId="51" fillId="20"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95" fontId="58" fillId="0" borderId="18">
      <alignment horizontal="left"/>
    </xf>
    <xf numFmtId="199" fontId="40" fillId="28" borderId="23" applyProtection="0">
      <alignment horizontal="right" vertical="center"/>
    </xf>
    <xf numFmtId="0" fontId="57" fillId="0" borderId="18">
      <alignment horizontal="right" wrapText="1"/>
    </xf>
    <xf numFmtId="164" fontId="55" fillId="0" borderId="18" applyFill="0" applyBorder="0" applyProtection="0">
      <alignment horizontal="right" vertical="top"/>
    </xf>
    <xf numFmtId="0" fontId="29" fillId="27" borderId="23" applyNumberFormat="0" applyProtection="0">
      <alignment horizontal="left" vertical="center" indent="1"/>
    </xf>
    <xf numFmtId="0" fontId="47" fillId="9" borderId="7" applyNumberFormat="0" applyAlignment="0" applyProtection="0"/>
    <xf numFmtId="0" fontId="28" fillId="6" borderId="13" applyNumberFormat="0" applyBorder="0" applyAlignment="0" applyProtection="0"/>
    <xf numFmtId="195" fontId="58" fillId="0" borderId="18">
      <alignment horizontal="left"/>
    </xf>
    <xf numFmtId="0" fontId="47" fillId="9" borderId="7" applyNumberFormat="0" applyAlignment="0" applyProtection="0"/>
    <xf numFmtId="199"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0" fontId="51" fillId="18" borderId="16" applyNumberFormat="0" applyAlignment="0" applyProtection="0"/>
    <xf numFmtId="195" fontId="64" fillId="0" borderId="18">
      <alignment horizontal="center"/>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47" fillId="7" borderId="7" applyNumberFormat="0" applyAlignment="0" applyProtection="0"/>
    <xf numFmtId="0" fontId="32" fillId="0" borderId="2">
      <alignment horizontal="left" vertic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47" fillId="9" borderId="7" applyNumberFormat="0" applyAlignment="0" applyProtection="0"/>
    <xf numFmtId="0" fontId="38" fillId="18" borderId="7" applyNumberFormat="0" applyAlignment="0" applyProtection="0"/>
    <xf numFmtId="195" fontId="58" fillId="0" borderId="18">
      <alignment horizontal="left"/>
    </xf>
    <xf numFmtId="0" fontId="4" fillId="6" borderId="15" applyNumberFormat="0" applyFont="0" applyAlignment="0" applyProtection="0"/>
    <xf numFmtId="0" fontId="29" fillId="27" borderId="23" applyNumberFormat="0" applyProtection="0">
      <alignment horizontal="left" vertical="center" indent="1"/>
    </xf>
    <xf numFmtId="0" fontId="57" fillId="0" borderId="18">
      <alignment horizontal="right" wrapText="1"/>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0" fontId="51" fillId="18" borderId="16" applyNumberFormat="0" applyAlignment="0" applyProtection="0"/>
    <xf numFmtId="0" fontId="47" fillId="7" borderId="7" applyNumberFormat="0" applyAlignment="0" applyProtection="0"/>
    <xf numFmtId="0" fontId="57" fillId="0" borderId="18">
      <alignment horizontal="right" wrapText="1"/>
    </xf>
    <xf numFmtId="0" fontId="47" fillId="9" borderId="7" applyNumberFormat="0" applyAlignment="0" applyProtection="0"/>
    <xf numFmtId="0" fontId="4" fillId="6" borderId="15" applyNumberFormat="0" applyFont="0" applyAlignment="0" applyProtection="0"/>
    <xf numFmtId="0" fontId="4" fillId="6" borderId="15" applyNumberFormat="0" applyFont="0" applyAlignment="0" applyProtection="0"/>
    <xf numFmtId="0" fontId="32" fillId="0" borderId="2">
      <alignment horizontal="left" vertical="center"/>
    </xf>
    <xf numFmtId="0" fontId="38" fillId="18" borderId="7" applyNumberFormat="0" applyAlignment="0" applyProtection="0"/>
    <xf numFmtId="0" fontId="51" fillId="18" borderId="16" applyNumberFormat="0" applyAlignment="0" applyProtection="0"/>
    <xf numFmtId="0" fontId="53" fillId="0" borderId="24" applyNumberFormat="0" applyFill="0" applyAlignment="0" applyProtection="0"/>
    <xf numFmtId="195" fontId="58" fillId="0" borderId="18">
      <alignment horizontal="left"/>
    </xf>
    <xf numFmtId="0" fontId="4" fillId="6" borderId="15" applyNumberFormat="0" applyFont="0" applyAlignment="0" applyProtection="0"/>
    <xf numFmtId="0" fontId="53" fillId="0" borderId="24" applyNumberFormat="0" applyFill="0" applyAlignment="0" applyProtection="0"/>
    <xf numFmtId="0" fontId="53" fillId="0" borderId="17" applyNumberFormat="0" applyFill="0" applyAlignment="0" applyProtection="0"/>
    <xf numFmtId="0" fontId="4" fillId="6" borderId="15" applyNumberFormat="0" applyFont="0" applyAlignment="0" applyProtection="0"/>
    <xf numFmtId="0" fontId="57" fillId="0" borderId="18">
      <alignment horizontal="right" wrapText="1"/>
    </xf>
    <xf numFmtId="0" fontId="47" fillId="9" borderId="7" applyNumberFormat="0" applyAlignment="0" applyProtection="0"/>
    <xf numFmtId="0" fontId="51" fillId="20" borderId="16" applyNumberFormat="0" applyAlignment="0" applyProtection="0"/>
    <xf numFmtId="199" fontId="40" fillId="28" borderId="23" applyProtection="0">
      <alignment horizontal="right" vertical="center"/>
    </xf>
    <xf numFmtId="199"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38" fillId="18" borderId="7" applyNumberFormat="0" applyAlignment="0" applyProtection="0"/>
    <xf numFmtId="0" fontId="32" fillId="0" borderId="2">
      <alignment horizontal="left" vertical="center"/>
    </xf>
    <xf numFmtId="0" fontId="28" fillId="6" borderId="13" applyNumberFormat="0" applyBorder="0" applyAlignment="0" applyProtection="0"/>
    <xf numFmtId="0" fontId="38" fillId="18" borderId="7" applyNumberFormat="0" applyAlignment="0" applyProtection="0"/>
    <xf numFmtId="195"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47" fillId="9" borderId="7" applyNumberFormat="0" applyAlignment="0" applyProtection="0"/>
    <xf numFmtId="0" fontId="57" fillId="0" borderId="18">
      <alignment horizontal="right" wrapText="1"/>
    </xf>
    <xf numFmtId="199" fontId="40" fillId="28" borderId="23" applyProtection="0">
      <alignment horizontal="right" vertical="center"/>
    </xf>
    <xf numFmtId="0" fontId="51" fillId="20" borderId="16"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195" fontId="58" fillId="0" borderId="18">
      <alignment horizontal="left"/>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32" fillId="0" borderId="2">
      <alignment horizontal="left" vertical="center"/>
    </xf>
    <xf numFmtId="0" fontId="53" fillId="0" borderId="24" applyNumberFormat="0" applyFill="0" applyAlignment="0" applyProtection="0"/>
    <xf numFmtId="0" fontId="4" fillId="6" borderId="15" applyNumberFormat="0" applyFont="0" applyAlignment="0" applyProtection="0"/>
    <xf numFmtId="0" fontId="47" fillId="9" borderId="7" applyNumberFormat="0" applyAlignment="0" applyProtection="0"/>
    <xf numFmtId="195" fontId="58" fillId="0" borderId="18">
      <alignment horizontal="left"/>
    </xf>
    <xf numFmtId="0" fontId="4" fillId="6" borderId="15" applyNumberFormat="0" applyFont="0" applyAlignment="0" applyProtection="0"/>
    <xf numFmtId="0" fontId="28" fillId="6" borderId="13" applyNumberFormat="0" applyBorder="0" applyAlignment="0" applyProtection="0"/>
    <xf numFmtId="0" fontId="38" fillId="18" borderId="7" applyNumberFormat="0" applyAlignment="0" applyProtection="0"/>
    <xf numFmtId="0" fontId="51" fillId="18" borderId="16"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3" fillId="0" borderId="24" applyNumberFormat="0" applyFill="0" applyAlignment="0" applyProtection="0"/>
    <xf numFmtId="0" fontId="53" fillId="0" borderId="17" applyNumberFormat="0" applyFill="0" applyAlignment="0" applyProtection="0"/>
    <xf numFmtId="0" fontId="32" fillId="0" borderId="2">
      <alignment horizontal="left" vertical="center"/>
    </xf>
    <xf numFmtId="0" fontId="51" fillId="20" borderId="16"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32" fillId="0" borderId="2">
      <alignment horizontal="left" vertical="center"/>
    </xf>
    <xf numFmtId="0" fontId="4" fillId="6" borderId="15" applyNumberFormat="0" applyFont="0" applyAlignment="0" applyProtection="0"/>
    <xf numFmtId="0" fontId="4" fillId="6" borderId="15" applyNumberFormat="0" applyFont="0" applyAlignment="0" applyProtection="0"/>
    <xf numFmtId="195" fontId="64" fillId="0" borderId="18">
      <alignment horizontal="center"/>
    </xf>
    <xf numFmtId="195" fontId="58" fillId="0" borderId="18">
      <alignment horizontal="left"/>
    </xf>
    <xf numFmtId="0" fontId="4" fillId="6" borderId="15" applyNumberFormat="0" applyFont="0" applyAlignment="0" applyProtection="0"/>
    <xf numFmtId="195" fontId="58" fillId="0" borderId="18">
      <alignment horizontal="left"/>
    </xf>
    <xf numFmtId="0" fontId="53" fillId="0" borderId="24" applyNumberFormat="0" applyFill="0" applyAlignment="0" applyProtection="0"/>
    <xf numFmtId="0" fontId="51" fillId="18" borderId="16" applyNumberFormat="0" applyAlignment="0" applyProtection="0"/>
    <xf numFmtId="199" fontId="40" fillId="28" borderId="23" applyProtection="0">
      <alignment horizontal="right" vertical="center"/>
    </xf>
    <xf numFmtId="0" fontId="47" fillId="9"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99" fontId="40" fillId="28" borderId="23" applyProtection="0">
      <alignment horizontal="right" vertical="center"/>
    </xf>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0" fontId="47" fillId="9" borderId="7" applyNumberFormat="0" applyAlignment="0" applyProtection="0"/>
    <xf numFmtId="0" fontId="28" fillId="6" borderId="13" applyNumberFormat="0" applyBorder="0" applyAlignment="0" applyProtection="0"/>
    <xf numFmtId="0" fontId="32" fillId="0" borderId="2">
      <alignment horizontal="left" vertical="center"/>
    </xf>
    <xf numFmtId="0" fontId="4" fillId="6" borderId="15" applyNumberFormat="0" applyFont="0" applyAlignment="0" applyProtection="0"/>
    <xf numFmtId="195" fontId="58" fillId="0" borderId="18">
      <alignment horizontal="left"/>
    </xf>
    <xf numFmtId="0" fontId="54" fillId="20" borderId="7" applyNumberFormat="0" applyAlignment="0" applyProtection="0"/>
    <xf numFmtId="0" fontId="53" fillId="0" borderId="24" applyNumberFormat="0" applyFill="0" applyAlignment="0" applyProtection="0"/>
    <xf numFmtId="195" fontId="64" fillId="0" borderId="18">
      <alignment horizontal="center"/>
    </xf>
    <xf numFmtId="199" fontId="40" fillId="28" borderId="23" applyProtection="0">
      <alignment horizontal="right" vertical="center"/>
    </xf>
    <xf numFmtId="0" fontId="51" fillId="18" borderId="16" applyNumberFormat="0" applyAlignment="0" applyProtection="0"/>
    <xf numFmtId="0" fontId="47" fillId="7" borderId="7" applyNumberFormat="0" applyAlignment="0" applyProtection="0"/>
    <xf numFmtId="0" fontId="51" fillId="20" borderId="16" applyNumberFormat="0" applyAlignment="0" applyProtection="0"/>
    <xf numFmtId="0" fontId="28" fillId="6" borderId="13" applyNumberFormat="0" applyBorder="0" applyAlignment="0" applyProtection="0"/>
    <xf numFmtId="0" fontId="38" fillId="18" borderId="7" applyNumberFormat="0" applyAlignment="0" applyProtection="0"/>
    <xf numFmtId="0" fontId="57" fillId="0" borderId="18">
      <alignment horizontal="right" wrapText="1"/>
    </xf>
    <xf numFmtId="0" fontId="53" fillId="0" borderId="17" applyNumberFormat="0" applyFill="0" applyAlignment="0" applyProtection="0"/>
    <xf numFmtId="0" fontId="4" fillId="6" borderId="15" applyNumberFormat="0" applyFont="0" applyAlignment="0" applyProtection="0"/>
    <xf numFmtId="199"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38" fillId="18" borderId="7" applyNumberFormat="0" applyAlignment="0" applyProtection="0"/>
    <xf numFmtId="195" fontId="64" fillId="0" borderId="18">
      <alignment horizontal="center"/>
    </xf>
    <xf numFmtId="164" fontId="55" fillId="0" borderId="18" applyFill="0" applyBorder="0" applyProtection="0">
      <alignment horizontal="right" vertical="top"/>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5" fontId="58" fillId="0" borderId="18">
      <alignment horizontal="left"/>
    </xf>
    <xf numFmtId="0" fontId="53" fillId="0" borderId="24" applyNumberFormat="0" applyFill="0" applyAlignment="0" applyProtection="0"/>
    <xf numFmtId="195" fontId="58" fillId="0" borderId="18">
      <alignment horizontal="left"/>
    </xf>
    <xf numFmtId="0" fontId="53" fillId="0" borderId="17" applyNumberFormat="0" applyFill="0" applyAlignment="0" applyProtection="0"/>
    <xf numFmtId="195" fontId="58" fillId="0" borderId="18">
      <alignment horizontal="left"/>
    </xf>
    <xf numFmtId="195" fontId="64" fillId="0" borderId="18">
      <alignment horizontal="center"/>
    </xf>
    <xf numFmtId="195" fontId="64" fillId="0" borderId="18">
      <alignment horizontal="center"/>
    </xf>
    <xf numFmtId="0" fontId="47" fillId="9" borderId="7" applyNumberFormat="0" applyAlignment="0" applyProtection="0"/>
    <xf numFmtId="0" fontId="47" fillId="9" borderId="7" applyNumberFormat="0" applyAlignment="0" applyProtection="0"/>
    <xf numFmtId="0" fontId="53" fillId="0" borderId="24"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0" fontId="47" fillId="9" borderId="7" applyNumberFormat="0" applyAlignment="0" applyProtection="0"/>
    <xf numFmtId="0" fontId="54" fillId="20" borderId="7" applyNumberFormat="0" applyAlignment="0" applyProtection="0"/>
    <xf numFmtId="0" fontId="32" fillId="0" borderId="2">
      <alignment horizontal="left" vertical="center"/>
    </xf>
    <xf numFmtId="0" fontId="47" fillId="9" borderId="7" applyNumberFormat="0" applyAlignment="0" applyProtection="0"/>
    <xf numFmtId="0" fontId="47" fillId="9" borderId="7" applyNumberFormat="0" applyAlignment="0" applyProtection="0"/>
    <xf numFmtId="195"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0" fontId="57" fillId="0" borderId="18">
      <alignment horizontal="right" wrapText="1"/>
    </xf>
    <xf numFmtId="0" fontId="57" fillId="0" borderId="18">
      <alignment horizontal="right" wrapText="1"/>
    </xf>
    <xf numFmtId="0" fontId="51" fillId="18" borderId="16" applyNumberFormat="0" applyAlignment="0" applyProtection="0"/>
    <xf numFmtId="0" fontId="32" fillId="0" borderId="2">
      <alignment horizontal="left" vertical="center"/>
    </xf>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195" fontId="58" fillId="0" borderId="18">
      <alignment horizontal="left"/>
    </xf>
    <xf numFmtId="0" fontId="4" fillId="6" borderId="15" applyNumberFormat="0" applyFont="0" applyAlignment="0" applyProtection="0"/>
    <xf numFmtId="0" fontId="32" fillId="0" borderId="2">
      <alignment horizontal="left" vertical="center"/>
    </xf>
    <xf numFmtId="195" fontId="58" fillId="0" borderId="18">
      <alignment horizontal="left"/>
    </xf>
    <xf numFmtId="164" fontId="55" fillId="0" borderId="18" applyFill="0" applyBorder="0" applyProtection="0">
      <alignment horizontal="right" vertical="top"/>
    </xf>
    <xf numFmtId="0" fontId="32" fillId="0" borderId="2">
      <alignment horizontal="left" vertical="center"/>
    </xf>
    <xf numFmtId="0" fontId="57" fillId="0" borderId="18">
      <alignment horizontal="right" wrapText="1"/>
    </xf>
    <xf numFmtId="0" fontId="38" fillId="18" borderId="7" applyNumberFormat="0" applyAlignment="0" applyProtection="0"/>
    <xf numFmtId="0" fontId="38" fillId="18" borderId="7" applyNumberFormat="0" applyAlignment="0" applyProtection="0"/>
    <xf numFmtId="195" fontId="58" fillId="0" borderId="18">
      <alignment horizontal="left"/>
    </xf>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51" fillId="20" borderId="16" applyNumberFormat="0" applyAlignment="0" applyProtection="0"/>
    <xf numFmtId="0" fontId="4" fillId="6" borderId="15" applyNumberFormat="0" applyFont="0" applyAlignment="0" applyProtection="0"/>
    <xf numFmtId="0" fontId="51" fillId="18" borderId="16" applyNumberFormat="0" applyAlignment="0" applyProtection="0"/>
    <xf numFmtId="0" fontId="51" fillId="18" borderId="16" applyNumberFormat="0" applyAlignment="0" applyProtection="0"/>
    <xf numFmtId="195" fontId="58" fillId="0" borderId="18">
      <alignment horizontal="left"/>
    </xf>
    <xf numFmtId="0" fontId="28" fillId="6" borderId="13" applyNumberFormat="0" applyBorder="0" applyAlignment="0" applyProtection="0"/>
    <xf numFmtId="0" fontId="4" fillId="6" borderId="15" applyNumberFormat="0" applyFont="0" applyAlignment="0" applyProtection="0"/>
    <xf numFmtId="0" fontId="4" fillId="6" borderId="15" applyNumberFormat="0" applyFont="0" applyAlignment="0" applyProtection="0"/>
    <xf numFmtId="0" fontId="51" fillId="20" borderId="16" applyNumberFormat="0" applyAlignment="0" applyProtection="0"/>
    <xf numFmtId="0" fontId="53" fillId="0" borderId="17"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0" fontId="51" fillId="18" borderId="16" applyNumberFormat="0" applyAlignment="0" applyProtection="0"/>
    <xf numFmtId="0" fontId="38" fillId="18" borderId="7" applyNumberFormat="0" applyAlignment="0" applyProtection="0"/>
    <xf numFmtId="0" fontId="32" fillId="0" borderId="2">
      <alignment horizontal="left" vertical="center"/>
    </xf>
    <xf numFmtId="199" fontId="40" fillId="28" borderId="23" applyProtection="0">
      <alignment horizontal="right" vertical="center"/>
    </xf>
    <xf numFmtId="0" fontId="47" fillId="7" borderId="7" applyNumberFormat="0" applyAlignment="0" applyProtection="0"/>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7" fillId="9" borderId="7" applyNumberFormat="0" applyAlignment="0" applyProtection="0"/>
    <xf numFmtId="195" fontId="58" fillId="0" borderId="18">
      <alignment horizontal="left"/>
    </xf>
    <xf numFmtId="0" fontId="47" fillId="7" borderId="7" applyNumberFormat="0" applyAlignment="0" applyProtection="0"/>
    <xf numFmtId="0" fontId="32" fillId="0" borderId="2">
      <alignment horizontal="left" vertical="center"/>
    </xf>
    <xf numFmtId="0" fontId="4" fillId="6" borderId="15" applyNumberFormat="0" applyFont="0" applyAlignment="0" applyProtection="0"/>
    <xf numFmtId="199" fontId="40" fillId="28" borderId="23" applyProtection="0">
      <alignment horizontal="right" vertical="center"/>
    </xf>
    <xf numFmtId="0" fontId="47" fillId="7"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4" fillId="20" borderId="7" applyNumberFormat="0" applyAlignment="0" applyProtection="0"/>
    <xf numFmtId="0" fontId="51" fillId="18" borderId="16" applyNumberFormat="0" applyAlignment="0" applyProtection="0"/>
    <xf numFmtId="0" fontId="57" fillId="0" borderId="18">
      <alignment horizontal="right" wrapText="1"/>
    </xf>
    <xf numFmtId="0" fontId="38" fillId="18" borderId="7" applyNumberFormat="0" applyAlignment="0" applyProtection="0"/>
    <xf numFmtId="195" fontId="58" fillId="0" borderId="18">
      <alignment horizontal="left"/>
    </xf>
    <xf numFmtId="195" fontId="58" fillId="0" borderId="18">
      <alignment horizontal="left"/>
    </xf>
    <xf numFmtId="0" fontId="29" fillId="27" borderId="23" applyNumberFormat="0" applyProtection="0">
      <alignment horizontal="left" vertical="center" indent="1"/>
    </xf>
    <xf numFmtId="0" fontId="32" fillId="0" borderId="2">
      <alignment horizontal="left" vertical="center"/>
    </xf>
    <xf numFmtId="0" fontId="53" fillId="0" borderId="24" applyNumberFormat="0" applyFill="0" applyAlignment="0" applyProtection="0"/>
    <xf numFmtId="0" fontId="53" fillId="0" borderId="17" applyNumberFormat="0" applyFill="0" applyAlignment="0" applyProtection="0"/>
    <xf numFmtId="199"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53" fillId="0" borderId="17" applyNumberFormat="0" applyFill="0" applyAlignment="0" applyProtection="0"/>
    <xf numFmtId="195" fontId="58" fillId="0" borderId="18">
      <alignment horizontal="left"/>
    </xf>
    <xf numFmtId="199" fontId="40" fillId="28" borderId="23" applyProtection="0">
      <alignment horizontal="right" vertical="center"/>
    </xf>
    <xf numFmtId="0" fontId="47" fillId="9" borderId="7" applyNumberFormat="0" applyAlignment="0" applyProtection="0"/>
    <xf numFmtId="164" fontId="55" fillId="0" borderId="18" applyFill="0" applyBorder="0" applyProtection="0">
      <alignment horizontal="right" vertical="top"/>
    </xf>
    <xf numFmtId="195" fontId="58" fillId="0" borderId="18">
      <alignment horizontal="left"/>
    </xf>
    <xf numFmtId="0" fontId="4" fillId="6" borderId="15" applyNumberFormat="0" applyFont="0" applyAlignment="0" applyProtection="0"/>
    <xf numFmtId="0" fontId="47" fillId="9" borderId="7" applyNumberFormat="0" applyAlignment="0" applyProtection="0"/>
    <xf numFmtId="0" fontId="47" fillId="7" borderId="7" applyNumberFormat="0" applyAlignment="0" applyProtection="0"/>
    <xf numFmtId="0" fontId="32" fillId="0" borderId="2">
      <alignment horizontal="left" vertical="center"/>
    </xf>
    <xf numFmtId="0" fontId="4" fillId="6" borderId="15" applyNumberFormat="0" applyFont="0" applyAlignment="0" applyProtection="0"/>
    <xf numFmtId="0" fontId="51" fillId="20" borderId="16" applyNumberFormat="0" applyAlignment="0" applyProtection="0"/>
    <xf numFmtId="195" fontId="58" fillId="0" borderId="18">
      <alignment horizontal="left"/>
    </xf>
    <xf numFmtId="0" fontId="54" fillId="20" borderId="7"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195" fontId="64" fillId="0" borderId="18">
      <alignment horizontal="center"/>
    </xf>
    <xf numFmtId="0" fontId="53" fillId="0" borderId="24" applyNumberFormat="0" applyFill="0" applyAlignment="0" applyProtection="0"/>
    <xf numFmtId="0" fontId="32" fillId="0" borderId="2">
      <alignment horizontal="left" vertical="center"/>
    </xf>
    <xf numFmtId="0" fontId="53" fillId="0" borderId="24" applyNumberFormat="0" applyFill="0" applyAlignment="0" applyProtection="0"/>
    <xf numFmtId="0" fontId="32" fillId="0" borderId="2">
      <alignment horizontal="left" vertical="center"/>
    </xf>
    <xf numFmtId="195" fontId="58" fillId="0" borderId="18">
      <alignment horizontal="left"/>
    </xf>
    <xf numFmtId="195" fontId="64" fillId="0" borderId="18">
      <alignment horizontal="center"/>
    </xf>
    <xf numFmtId="199" fontId="40" fillId="28" borderId="23" applyProtection="0">
      <alignment horizontal="right" vertical="center"/>
    </xf>
    <xf numFmtId="195" fontId="58" fillId="0" borderId="18">
      <alignment horizontal="left"/>
    </xf>
    <xf numFmtId="0" fontId="4" fillId="6" borderId="15" applyNumberFormat="0" applyFont="0" applyAlignment="0" applyProtection="0"/>
    <xf numFmtId="0" fontId="57" fillId="0" borderId="18">
      <alignment horizontal="right" wrapText="1"/>
    </xf>
    <xf numFmtId="0" fontId="32" fillId="0" borderId="2">
      <alignment horizontal="left" vertical="center"/>
    </xf>
    <xf numFmtId="0" fontId="54" fillId="20" borderId="7" applyNumberFormat="0" applyAlignment="0" applyProtection="0"/>
    <xf numFmtId="0" fontId="47" fillId="7" borderId="7" applyNumberFormat="0" applyAlignment="0" applyProtection="0"/>
    <xf numFmtId="195" fontId="64" fillId="0" borderId="18">
      <alignment horizontal="center"/>
    </xf>
    <xf numFmtId="199" fontId="40" fillId="28" borderId="23" applyProtection="0">
      <alignment horizontal="right" vertical="center"/>
    </xf>
    <xf numFmtId="0" fontId="4" fillId="6" borderId="15" applyNumberFormat="0" applyFont="0" applyAlignment="0" applyProtection="0"/>
    <xf numFmtId="0" fontId="54" fillId="20" borderId="7" applyNumberFormat="0" applyAlignment="0" applyProtection="0"/>
    <xf numFmtId="199" fontId="40" fillId="28" borderId="23" applyProtection="0">
      <alignment horizontal="right" vertical="center"/>
    </xf>
    <xf numFmtId="164" fontId="55" fillId="0" borderId="18" applyFill="0" applyBorder="0" applyProtection="0">
      <alignment horizontal="right" vertical="top"/>
    </xf>
    <xf numFmtId="0" fontId="51" fillId="20" borderId="16" applyNumberFormat="0" applyAlignment="0" applyProtection="0"/>
    <xf numFmtId="195" fontId="58" fillId="0" borderId="18">
      <alignment horizontal="left"/>
    </xf>
    <xf numFmtId="0" fontId="53" fillId="0" borderId="17" applyNumberFormat="0" applyFill="0" applyAlignment="0" applyProtection="0"/>
    <xf numFmtId="195" fontId="58" fillId="0" borderId="18">
      <alignment horizontal="left"/>
    </xf>
    <xf numFmtId="0" fontId="29" fillId="27" borderId="23" applyNumberFormat="0" applyProtection="0">
      <alignment horizontal="left" vertical="center" indent="1"/>
    </xf>
    <xf numFmtId="0" fontId="47" fillId="7" borderId="7" applyNumberFormat="0" applyAlignment="0" applyProtection="0"/>
    <xf numFmtId="0" fontId="4" fillId="6" borderId="15" applyNumberFormat="0" applyFont="0" applyAlignment="0" applyProtection="0"/>
    <xf numFmtId="0" fontId="54" fillId="20" borderId="7"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28" fillId="6" borderId="13" applyNumberFormat="0" applyBorder="0" applyAlignment="0" applyProtection="0"/>
    <xf numFmtId="195" fontId="58" fillId="0" borderId="18">
      <alignment horizontal="left"/>
    </xf>
    <xf numFmtId="0" fontId="54" fillId="20"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20" borderId="16" applyNumberFormat="0" applyAlignment="0" applyProtection="0"/>
    <xf numFmtId="0" fontId="54" fillId="20" borderId="7" applyNumberFormat="0" applyAlignment="0" applyProtection="0"/>
    <xf numFmtId="195" fontId="58" fillId="0" borderId="18">
      <alignment horizontal="left"/>
    </xf>
    <xf numFmtId="164" fontId="55" fillId="0" borderId="18" applyFill="0" applyBorder="0" applyProtection="0">
      <alignment horizontal="right" vertical="top"/>
    </xf>
    <xf numFmtId="0" fontId="47" fillId="7" borderId="7" applyNumberFormat="0" applyAlignment="0" applyProtection="0"/>
    <xf numFmtId="0" fontId="54" fillId="20"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195" fontId="58" fillId="0" borderId="18">
      <alignment horizontal="left"/>
    </xf>
    <xf numFmtId="0" fontId="32" fillId="0" borderId="2">
      <alignment horizontal="left" vertic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195"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164" fontId="55" fillId="0" borderId="18" applyFill="0" applyBorder="0" applyProtection="0">
      <alignment horizontal="right" vertical="top"/>
    </xf>
    <xf numFmtId="0" fontId="28" fillId="6" borderId="13" applyNumberFormat="0" applyBorder="0" applyAlignment="0" applyProtection="0"/>
    <xf numFmtId="195" fontId="58" fillId="0" borderId="18">
      <alignment horizontal="left"/>
    </xf>
    <xf numFmtId="0" fontId="53" fillId="0" borderId="24" applyNumberFormat="0" applyFill="0" applyAlignment="0" applyProtection="0"/>
    <xf numFmtId="0" fontId="51" fillId="18" borderId="16" applyNumberFormat="0" applyAlignment="0" applyProtection="0"/>
    <xf numFmtId="199" fontId="40" fillId="28" borderId="23" applyProtection="0">
      <alignment horizontal="right" vertical="center"/>
    </xf>
    <xf numFmtId="164" fontId="55" fillId="0" borderId="18" applyFill="0" applyBorder="0" applyProtection="0">
      <alignment horizontal="right" vertical="top"/>
    </xf>
    <xf numFmtId="0" fontId="51" fillId="20" borderId="16" applyNumberFormat="0" applyAlignment="0" applyProtection="0"/>
    <xf numFmtId="195" fontId="58" fillId="0" borderId="18">
      <alignment horizontal="left"/>
    </xf>
    <xf numFmtId="199" fontId="40" fillId="28" borderId="23" applyProtection="0">
      <alignment horizontal="right" vertical="center"/>
    </xf>
    <xf numFmtId="195" fontId="58" fillId="0" borderId="18">
      <alignment horizontal="left"/>
    </xf>
    <xf numFmtId="0" fontId="28" fillId="6" borderId="13" applyNumberFormat="0" applyBorder="0" applyAlignment="0" applyProtection="0"/>
    <xf numFmtId="195"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0" fontId="57" fillId="0" borderId="18">
      <alignment horizontal="right" wrapText="1"/>
    </xf>
    <xf numFmtId="0" fontId="32" fillId="0" borderId="2">
      <alignment horizontal="left" vertical="center"/>
    </xf>
    <xf numFmtId="0" fontId="53" fillId="0" borderId="24" applyNumberFormat="0" applyFill="0" applyAlignment="0" applyProtection="0"/>
    <xf numFmtId="0" fontId="4" fillId="6" borderId="15" applyNumberFormat="0" applyFont="0" applyAlignment="0" applyProtection="0"/>
    <xf numFmtId="0" fontId="53" fillId="0" borderId="24"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3" fillId="0" borderId="17" applyNumberFormat="0" applyFill="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20" borderId="16"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4" fillId="6" borderId="15" applyNumberFormat="0" applyFont="0" applyAlignment="0" applyProtection="0"/>
    <xf numFmtId="195" fontId="58" fillId="0" borderId="18">
      <alignment horizontal="left"/>
    </xf>
    <xf numFmtId="0" fontId="32" fillId="0" borderId="2">
      <alignment horizontal="left" vertical="center"/>
    </xf>
    <xf numFmtId="0" fontId="47" fillId="7" borderId="7" applyNumberFormat="0" applyAlignment="0" applyProtection="0"/>
    <xf numFmtId="0" fontId="54" fillId="20"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195" fontId="64" fillId="0" borderId="18">
      <alignment horizontal="center"/>
    </xf>
    <xf numFmtId="0" fontId="51" fillId="20" borderId="16" applyNumberFormat="0" applyAlignment="0" applyProtection="0"/>
    <xf numFmtId="0" fontId="28" fillId="6" borderId="13" applyNumberFormat="0" applyBorder="0" applyAlignment="0" applyProtection="0"/>
    <xf numFmtId="0" fontId="32" fillId="0" borderId="2">
      <alignment horizontal="left" vertical="center"/>
    </xf>
    <xf numFmtId="195" fontId="58" fillId="0" borderId="18">
      <alignment horizontal="left"/>
    </xf>
    <xf numFmtId="0" fontId="57" fillId="0" borderId="18">
      <alignment horizontal="right" wrapText="1"/>
    </xf>
    <xf numFmtId="0" fontId="28" fillId="6" borderId="13" applyNumberFormat="0" applyBorder="0" applyAlignment="0" applyProtection="0"/>
    <xf numFmtId="0" fontId="57" fillId="0" borderId="18">
      <alignment horizontal="right" wrapText="1"/>
    </xf>
    <xf numFmtId="195" fontId="64" fillId="0" borderId="18">
      <alignment horizontal="center"/>
    </xf>
    <xf numFmtId="0" fontId="32" fillId="0" borderId="2">
      <alignment horizontal="left" vertical="center"/>
    </xf>
    <xf numFmtId="0" fontId="28" fillId="6" borderId="13" applyNumberFormat="0" applyBorder="0" applyAlignment="0" applyProtection="0"/>
    <xf numFmtId="0" fontId="54" fillId="20" borderId="7" applyNumberFormat="0" applyAlignment="0" applyProtection="0"/>
    <xf numFmtId="0" fontId="28" fillId="6" borderId="13" applyNumberFormat="0" applyBorder="0" applyAlignment="0" applyProtection="0"/>
    <xf numFmtId="0" fontId="4" fillId="6" borderId="15" applyNumberFormat="0" applyFont="0" applyAlignment="0" applyProtection="0"/>
    <xf numFmtId="195" fontId="64" fillId="0" borderId="18">
      <alignment horizontal="center"/>
    </xf>
    <xf numFmtId="0" fontId="4" fillId="6" borderId="15" applyNumberFormat="0" applyFont="0" applyAlignment="0" applyProtection="0"/>
    <xf numFmtId="0" fontId="38" fillId="18" borderId="7" applyNumberFormat="0" applyAlignment="0" applyProtection="0"/>
    <xf numFmtId="0" fontId="38" fillId="18" borderId="7" applyNumberFormat="0" applyAlignment="0" applyProtection="0"/>
    <xf numFmtId="195" fontId="64" fillId="0" borderId="18">
      <alignment horizontal="center"/>
    </xf>
    <xf numFmtId="0" fontId="32" fillId="0" borderId="2">
      <alignment horizontal="left" vertical="center"/>
    </xf>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3" fillId="0" borderId="24" applyNumberFormat="0" applyFill="0" applyAlignment="0" applyProtection="0"/>
    <xf numFmtId="0" fontId="51" fillId="20" borderId="16"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99" fontId="40" fillId="28" borderId="23" applyProtection="0">
      <alignment horizontal="right" vertical="center"/>
    </xf>
    <xf numFmtId="0" fontId="53" fillId="0" borderId="24" applyNumberFormat="0" applyFill="0" applyAlignment="0" applyProtection="0"/>
    <xf numFmtId="199" fontId="40" fillId="28" borderId="23" applyProtection="0">
      <alignment horizontal="right" vertical="center"/>
    </xf>
    <xf numFmtId="0" fontId="38" fillId="18" borderId="7" applyNumberFormat="0" applyAlignment="0" applyProtection="0"/>
    <xf numFmtId="164" fontId="55" fillId="0" borderId="18" applyFill="0" applyBorder="0" applyProtection="0">
      <alignment horizontal="right" vertical="top"/>
    </xf>
    <xf numFmtId="199" fontId="40" fillId="28" borderId="23" applyProtection="0">
      <alignment horizontal="right" vertical="center"/>
    </xf>
    <xf numFmtId="0" fontId="51" fillId="20" borderId="16" applyNumberFormat="0" applyAlignment="0" applyProtection="0"/>
    <xf numFmtId="195" fontId="58" fillId="0" borderId="18">
      <alignment horizontal="left"/>
    </xf>
    <xf numFmtId="195" fontId="64" fillId="0" borderId="18">
      <alignment horizontal="center"/>
    </xf>
    <xf numFmtId="0" fontId="32" fillId="0" borderId="2">
      <alignment horizontal="left" vertical="center"/>
    </xf>
    <xf numFmtId="0" fontId="29" fillId="27" borderId="23" applyNumberFormat="0" applyProtection="0">
      <alignment horizontal="left" vertical="center" indent="1"/>
    </xf>
    <xf numFmtId="195" fontId="58" fillId="0" borderId="18">
      <alignment horizontal="left"/>
    </xf>
    <xf numFmtId="0" fontId="38" fillId="18" borderId="7" applyNumberFormat="0" applyAlignment="0" applyProtection="0"/>
    <xf numFmtId="199"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5" fontId="64" fillId="0" borderId="18">
      <alignment horizontal="center"/>
    </xf>
    <xf numFmtId="164" fontId="55" fillId="0" borderId="18" applyFill="0" applyBorder="0" applyProtection="0">
      <alignment horizontal="right" vertical="top"/>
    </xf>
    <xf numFmtId="0" fontId="28" fillId="6" borderId="13" applyNumberFormat="0" applyBorder="0" applyAlignment="0" applyProtection="0"/>
    <xf numFmtId="0" fontId="57" fillId="0" borderId="18">
      <alignment horizontal="right" wrapText="1"/>
    </xf>
    <xf numFmtId="0" fontId="47" fillId="7" borderId="7" applyNumberFormat="0" applyAlignment="0" applyProtection="0"/>
    <xf numFmtId="0" fontId="4" fillId="6" borderId="15" applyNumberFormat="0" applyFont="0" applyAlignment="0" applyProtection="0"/>
    <xf numFmtId="195" fontId="58" fillId="0" borderId="18">
      <alignment horizontal="left"/>
    </xf>
    <xf numFmtId="164" fontId="55" fillId="0" borderId="18" applyFill="0" applyBorder="0" applyProtection="0">
      <alignment horizontal="right" vertical="top"/>
    </xf>
    <xf numFmtId="195" fontId="58" fillId="0" borderId="18">
      <alignment horizontal="left"/>
    </xf>
    <xf numFmtId="0" fontId="51" fillId="20" borderId="16" applyNumberFormat="0" applyAlignment="0" applyProtection="0"/>
    <xf numFmtId="195" fontId="58" fillId="0" borderId="18">
      <alignment horizontal="left"/>
    </xf>
    <xf numFmtId="0" fontId="32" fillId="0" borderId="2">
      <alignment horizontal="left" vertical="center"/>
    </xf>
    <xf numFmtId="0" fontId="4" fillId="6" borderId="15" applyNumberFormat="0" applyFont="0" applyAlignment="0" applyProtection="0"/>
    <xf numFmtId="195" fontId="64" fillId="0" borderId="18">
      <alignment horizontal="center"/>
    </xf>
    <xf numFmtId="0" fontId="51" fillId="20" borderId="16" applyNumberFormat="0" applyAlignment="0" applyProtection="0"/>
    <xf numFmtId="0" fontId="53" fillId="0" borderId="17" applyNumberFormat="0" applyFill="0" applyAlignment="0" applyProtection="0"/>
    <xf numFmtId="0" fontId="28" fillId="6" borderId="13" applyNumberFormat="0" applyBorder="0" applyAlignment="0" applyProtection="0"/>
    <xf numFmtId="0" fontId="28" fillId="6" borderId="13" applyNumberFormat="0" applyBorder="0" applyAlignment="0" applyProtection="0"/>
    <xf numFmtId="0" fontId="53" fillId="0" borderId="17" applyNumberFormat="0" applyFill="0" applyAlignment="0" applyProtection="0"/>
    <xf numFmtId="0" fontId="47" fillId="7" borderId="7" applyNumberFormat="0" applyAlignment="0" applyProtection="0"/>
    <xf numFmtId="0" fontId="53" fillId="0" borderId="17" applyNumberFormat="0" applyFill="0" applyAlignment="0" applyProtection="0"/>
    <xf numFmtId="0" fontId="54" fillId="20" borderId="7" applyNumberFormat="0" applyAlignment="0" applyProtection="0"/>
    <xf numFmtId="0" fontId="53" fillId="0" borderId="24" applyNumberFormat="0" applyFill="0" applyAlignment="0" applyProtection="0"/>
    <xf numFmtId="0" fontId="47" fillId="9" borderId="7" applyNumberFormat="0" applyAlignment="0" applyProtection="0"/>
    <xf numFmtId="195" fontId="58" fillId="0" borderId="18">
      <alignment horizontal="left"/>
    </xf>
    <xf numFmtId="195" fontId="58" fillId="0" borderId="18">
      <alignment horizontal="left"/>
    </xf>
    <xf numFmtId="0" fontId="4" fillId="6" borderId="15" applyNumberFormat="0" applyFont="0" applyAlignment="0" applyProtection="0"/>
    <xf numFmtId="0" fontId="4" fillId="6" borderId="15" applyNumberFormat="0" applyFont="0" applyAlignment="0" applyProtection="0"/>
    <xf numFmtId="0" fontId="4" fillId="6" borderId="15" applyNumberFormat="0" applyFont="0" applyAlignment="0" applyProtection="0"/>
    <xf numFmtId="199" fontId="40" fillId="28" borderId="23" applyProtection="0">
      <alignment horizontal="right" vertical="center"/>
    </xf>
    <xf numFmtId="0" fontId="53" fillId="0" borderId="17" applyNumberFormat="0" applyFill="0" applyAlignment="0" applyProtection="0"/>
    <xf numFmtId="0" fontId="54" fillId="20" borderId="7" applyNumberFormat="0" applyAlignment="0" applyProtection="0"/>
    <xf numFmtId="0" fontId="4" fillId="6" borderId="15" applyNumberFormat="0" applyFont="0" applyAlignment="0" applyProtection="0"/>
    <xf numFmtId="0" fontId="47" fillId="7" borderId="7" applyNumberFormat="0" applyAlignment="0" applyProtection="0"/>
    <xf numFmtId="195" fontId="58" fillId="0" borderId="18">
      <alignment horizontal="left"/>
    </xf>
    <xf numFmtId="0" fontId="47" fillId="7" borderId="7"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47" fillId="9" borderId="7" applyNumberFormat="0" applyAlignment="0" applyProtection="0"/>
    <xf numFmtId="0" fontId="4" fillId="6" borderId="15" applyNumberFormat="0" applyFont="0" applyAlignment="0" applyProtection="0"/>
    <xf numFmtId="0" fontId="47" fillId="7" borderId="7" applyNumberFormat="0" applyAlignment="0" applyProtection="0"/>
    <xf numFmtId="0" fontId="54" fillId="20" borderId="7" applyNumberFormat="0" applyAlignment="0" applyProtection="0"/>
    <xf numFmtId="0" fontId="28" fillId="6" borderId="13" applyNumberFormat="0" applyBorder="0" applyAlignment="0" applyProtection="0"/>
    <xf numFmtId="0" fontId="53" fillId="0" borderId="17" applyNumberFormat="0" applyFill="0" applyAlignment="0" applyProtection="0"/>
    <xf numFmtId="0" fontId="51" fillId="20" borderId="16" applyNumberFormat="0" applyAlignment="0" applyProtection="0"/>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195" fontId="58" fillId="0" borderId="18">
      <alignment horizontal="left"/>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199" fontId="40" fillId="28" borderId="23" applyProtection="0">
      <alignment horizontal="right" vertical="center"/>
    </xf>
    <xf numFmtId="0" fontId="54" fillId="20" borderId="7"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195" fontId="64" fillId="0" borderId="18">
      <alignment horizontal="center"/>
    </xf>
    <xf numFmtId="0" fontId="28" fillId="6" borderId="13" applyNumberFormat="0" applyBorder="0" applyAlignment="0" applyProtection="0"/>
    <xf numFmtId="0" fontId="4" fillId="6" borderId="15" applyNumberFormat="0" applyFont="0" applyAlignment="0" applyProtection="0"/>
    <xf numFmtId="0" fontId="47" fillId="7" borderId="7" applyNumberFormat="0" applyAlignment="0" applyProtection="0"/>
    <xf numFmtId="0" fontId="51" fillId="20" borderId="16" applyNumberFormat="0" applyAlignment="0" applyProtection="0"/>
    <xf numFmtId="195" fontId="58" fillId="0" borderId="18">
      <alignment horizontal="left"/>
    </xf>
    <xf numFmtId="0" fontId="57" fillId="0" borderId="18">
      <alignment horizontal="right" wrapText="1"/>
    </xf>
    <xf numFmtId="195" fontId="64" fillId="0" borderId="18">
      <alignment horizontal="center"/>
    </xf>
    <xf numFmtId="0" fontId="53" fillId="0" borderId="17"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54" fillId="20" borderId="7" applyNumberFormat="0" applyAlignment="0" applyProtection="0"/>
    <xf numFmtId="195" fontId="58" fillId="0" borderId="18">
      <alignment horizontal="left"/>
    </xf>
    <xf numFmtId="0" fontId="57" fillId="0" borderId="18">
      <alignment horizontal="right" wrapText="1"/>
    </xf>
    <xf numFmtId="195" fontId="58" fillId="0" borderId="18">
      <alignment horizontal="left"/>
    </xf>
    <xf numFmtId="0" fontId="54" fillId="20"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99" fontId="40" fillId="28" borderId="23" applyProtection="0">
      <alignment horizontal="right" vertical="center"/>
    </xf>
    <xf numFmtId="164" fontId="55" fillId="0" borderId="18" applyFill="0" applyBorder="0" applyProtection="0">
      <alignment horizontal="right" vertical="top"/>
    </xf>
    <xf numFmtId="199" fontId="40" fillId="28" borderId="23" applyProtection="0">
      <alignment horizontal="right" vertical="center"/>
    </xf>
    <xf numFmtId="164" fontId="55" fillId="0" borderId="18" applyFill="0" applyBorder="0" applyProtection="0">
      <alignment horizontal="right" vertical="top"/>
    </xf>
    <xf numFmtId="0" fontId="32" fillId="0" borderId="2">
      <alignment horizontal="left" vertical="center"/>
    </xf>
    <xf numFmtId="0" fontId="51" fillId="18" borderId="16" applyNumberFormat="0" applyAlignment="0" applyProtection="0"/>
    <xf numFmtId="195" fontId="64" fillId="0" borderId="18">
      <alignment horizontal="center"/>
    </xf>
    <xf numFmtId="164" fontId="55" fillId="0" borderId="18" applyFill="0" applyBorder="0" applyProtection="0">
      <alignment horizontal="right" vertical="top"/>
    </xf>
    <xf numFmtId="0" fontId="53" fillId="0" borderId="24" applyNumberFormat="0" applyFill="0" applyAlignment="0" applyProtection="0"/>
    <xf numFmtId="0" fontId="47" fillId="9" borderId="7" applyNumberFormat="0" applyAlignment="0" applyProtection="0"/>
    <xf numFmtId="0" fontId="4" fillId="6" borderId="15" applyNumberFormat="0" applyFont="0" applyAlignment="0" applyProtection="0"/>
    <xf numFmtId="0" fontId="54" fillId="20"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1" fillId="20" borderId="16" applyNumberFormat="0" applyAlignment="0" applyProtection="0"/>
    <xf numFmtId="199" fontId="40" fillId="28" borderId="23" applyProtection="0">
      <alignment horizontal="right" vertical="center"/>
    </xf>
    <xf numFmtId="0" fontId="54" fillId="20" borderId="7" applyNumberFormat="0" applyAlignment="0" applyProtection="0"/>
    <xf numFmtId="0" fontId="28" fillId="6" borderId="13" applyNumberFormat="0" applyBorder="0" applyAlignment="0" applyProtection="0"/>
    <xf numFmtId="0" fontId="53" fillId="0" borderId="17" applyNumberFormat="0" applyFill="0" applyAlignment="0" applyProtection="0"/>
    <xf numFmtId="0" fontId="38" fillId="18" borderId="7" applyNumberFormat="0" applyAlignment="0" applyProtection="0"/>
    <xf numFmtId="0" fontId="32" fillId="0" borderId="2">
      <alignment horizontal="left" vertical="center"/>
    </xf>
    <xf numFmtId="0" fontId="54" fillId="20" borderId="7" applyNumberFormat="0" applyAlignment="0" applyProtection="0"/>
    <xf numFmtId="195" fontId="64" fillId="0" borderId="18">
      <alignment horizontal="center"/>
    </xf>
    <xf numFmtId="0" fontId="53" fillId="0" borderId="17" applyNumberFormat="0" applyFill="0" applyAlignment="0" applyProtection="0"/>
    <xf numFmtId="199" fontId="40" fillId="28" borderId="23" applyProtection="0">
      <alignment horizontal="right" vertical="center"/>
    </xf>
    <xf numFmtId="0" fontId="32" fillId="0" borderId="2">
      <alignment horizontal="left" vertical="center"/>
    </xf>
    <xf numFmtId="0" fontId="28" fillId="6" borderId="13" applyNumberFormat="0" applyBorder="0" applyAlignment="0" applyProtection="0"/>
    <xf numFmtId="0" fontId="51" fillId="20" borderId="16" applyNumberFormat="0" applyAlignment="0" applyProtection="0"/>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51" fillId="20" borderId="16" applyNumberFormat="0" applyAlignment="0" applyProtection="0"/>
    <xf numFmtId="195" fontId="58" fillId="0" borderId="18">
      <alignment horizontal="left"/>
    </xf>
    <xf numFmtId="0" fontId="53" fillId="0" borderId="24" applyNumberFormat="0" applyFill="0" applyAlignment="0" applyProtection="0"/>
    <xf numFmtId="195" fontId="64" fillId="0" borderId="18">
      <alignment horizontal="center"/>
    </xf>
    <xf numFmtId="195" fontId="58" fillId="0" borderId="18">
      <alignment horizontal="left"/>
    </xf>
    <xf numFmtId="0" fontId="51" fillId="18"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7" fillId="0" borderId="18">
      <alignment horizontal="right" wrapText="1"/>
    </xf>
    <xf numFmtId="0" fontId="28" fillId="6" borderId="13" applyNumberFormat="0" applyBorder="0" applyAlignment="0" applyProtection="0"/>
    <xf numFmtId="195" fontId="64" fillId="0" borderId="18">
      <alignment horizontal="center"/>
    </xf>
    <xf numFmtId="199"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5" fontId="58" fillId="0" borderId="18">
      <alignment horizontal="left"/>
    </xf>
    <xf numFmtId="195" fontId="64" fillId="0" borderId="18">
      <alignment horizontal="center"/>
    </xf>
    <xf numFmtId="0" fontId="51" fillId="20" borderId="16" applyNumberFormat="0" applyAlignment="0" applyProtection="0"/>
    <xf numFmtId="0" fontId="29" fillId="27" borderId="23" applyNumberFormat="0" applyProtection="0">
      <alignment horizontal="left" vertical="center" indent="1"/>
    </xf>
    <xf numFmtId="0" fontId="47" fillId="7" borderId="7" applyNumberFormat="0" applyAlignment="0" applyProtection="0"/>
    <xf numFmtId="195" fontId="64" fillId="0" borderId="18">
      <alignment horizontal="center"/>
    </xf>
    <xf numFmtId="0" fontId="32" fillId="0" borderId="2">
      <alignment horizontal="left" vertical="center"/>
    </xf>
    <xf numFmtId="199" fontId="40" fillId="28" borderId="23" applyProtection="0">
      <alignment horizontal="right" vertical="center"/>
    </xf>
    <xf numFmtId="0" fontId="29" fillId="27" borderId="23" applyNumberFormat="0" applyProtection="0">
      <alignment horizontal="left" vertical="center" indent="1"/>
    </xf>
    <xf numFmtId="164" fontId="55" fillId="0" borderId="18" applyFill="0" applyBorder="0" applyProtection="0">
      <alignment horizontal="right" vertical="top"/>
    </xf>
    <xf numFmtId="0" fontId="38" fillId="18"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32" fillId="0" borderId="2">
      <alignment horizontal="left" vertical="center"/>
    </xf>
    <xf numFmtId="0" fontId="53" fillId="0" borderId="17" applyNumberFormat="0" applyFill="0" applyAlignment="0" applyProtection="0"/>
    <xf numFmtId="0" fontId="57" fillId="0" borderId="18">
      <alignment horizontal="right" wrapText="1"/>
    </xf>
    <xf numFmtId="0" fontId="57" fillId="0" borderId="18">
      <alignment horizontal="right" wrapText="1"/>
    </xf>
    <xf numFmtId="0" fontId="29" fillId="27" borderId="23" applyNumberFormat="0" applyProtection="0">
      <alignment horizontal="left" vertical="center" indent="1"/>
    </xf>
    <xf numFmtId="0" fontId="57" fillId="0" borderId="18">
      <alignment horizontal="right" wrapText="1"/>
    </xf>
    <xf numFmtId="0" fontId="38" fillId="18" borderId="7" applyNumberFormat="0" applyAlignment="0" applyProtection="0"/>
    <xf numFmtId="0" fontId="4" fillId="6" borderId="15" applyNumberFormat="0" applyFont="0" applyAlignment="0" applyProtection="0"/>
    <xf numFmtId="195" fontId="64" fillId="0" borderId="18">
      <alignment horizontal="center"/>
    </xf>
    <xf numFmtId="0" fontId="53" fillId="0" borderId="24" applyNumberFormat="0" applyFill="0" applyAlignment="0" applyProtection="0"/>
    <xf numFmtId="0" fontId="38" fillId="18" borderId="7" applyNumberFormat="0" applyAlignment="0" applyProtection="0"/>
    <xf numFmtId="0" fontId="51" fillId="18" borderId="16" applyNumberFormat="0" applyAlignment="0" applyProtection="0"/>
    <xf numFmtId="0" fontId="47" fillId="9" borderId="7" applyNumberFormat="0" applyAlignment="0" applyProtection="0"/>
    <xf numFmtId="0" fontId="47" fillId="9" borderId="7" applyNumberFormat="0" applyAlignment="0" applyProtection="0"/>
    <xf numFmtId="195" fontId="64" fillId="0" borderId="18">
      <alignment horizontal="center"/>
    </xf>
    <xf numFmtId="0" fontId="53" fillId="0" borderId="17" applyNumberFormat="0" applyFill="0" applyAlignment="0" applyProtection="0"/>
    <xf numFmtId="199" fontId="40" fillId="28" borderId="23" applyProtection="0">
      <alignment horizontal="right" vertical="center"/>
    </xf>
    <xf numFmtId="0" fontId="53" fillId="0" borderId="17" applyNumberFormat="0" applyFill="0" applyAlignment="0" applyProtection="0"/>
    <xf numFmtId="164" fontId="55" fillId="0" borderId="18" applyFill="0" applyBorder="0" applyProtection="0">
      <alignment horizontal="right" vertical="top"/>
    </xf>
    <xf numFmtId="195" fontId="58" fillId="0" borderId="18">
      <alignment horizontal="left"/>
    </xf>
    <xf numFmtId="0" fontId="53" fillId="0" borderId="24" applyNumberFormat="0" applyFill="0" applyAlignment="0" applyProtection="0"/>
    <xf numFmtId="0" fontId="47" fillId="7"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195" fontId="58" fillId="0" borderId="18">
      <alignment horizontal="left"/>
    </xf>
    <xf numFmtId="0" fontId="53" fillId="0" borderId="24" applyNumberFormat="0" applyFill="0" applyAlignment="0" applyProtection="0"/>
    <xf numFmtId="195" fontId="58" fillId="0" borderId="18">
      <alignment horizontal="left"/>
    </xf>
    <xf numFmtId="0" fontId="29" fillId="27" borderId="23" applyNumberFormat="0" applyProtection="0">
      <alignment horizontal="left" vertical="center" indent="1"/>
    </xf>
    <xf numFmtId="164" fontId="55" fillId="0" borderId="18" applyFill="0" applyBorder="0" applyProtection="0">
      <alignment horizontal="right" vertical="top"/>
    </xf>
    <xf numFmtId="0" fontId="54" fillId="20" borderId="7" applyNumberFormat="0" applyAlignment="0" applyProtection="0"/>
    <xf numFmtId="195" fontId="58" fillId="0" borderId="18">
      <alignment horizontal="left"/>
    </xf>
    <xf numFmtId="0" fontId="53" fillId="0" borderId="17" applyNumberFormat="0" applyFill="0" applyAlignment="0" applyProtection="0"/>
    <xf numFmtId="195" fontId="58" fillId="0" borderId="18">
      <alignment horizontal="left"/>
    </xf>
    <xf numFmtId="199" fontId="40" fillId="28" borderId="23" applyProtection="0">
      <alignment horizontal="right" vertical="center"/>
    </xf>
    <xf numFmtId="0" fontId="38" fillId="18" borderId="7" applyNumberFormat="0" applyAlignment="0" applyProtection="0"/>
    <xf numFmtId="0" fontId="53" fillId="0" borderId="17" applyNumberFormat="0" applyFill="0" applyAlignment="0" applyProtection="0"/>
    <xf numFmtId="195" fontId="64" fillId="0" borderId="18">
      <alignment horizontal="center"/>
    </xf>
    <xf numFmtId="164" fontId="55" fillId="0" borderId="18" applyFill="0" applyBorder="0" applyProtection="0">
      <alignment horizontal="right" vertical="top"/>
    </xf>
    <xf numFmtId="164" fontId="55" fillId="0" borderId="18" applyFill="0" applyBorder="0" applyProtection="0">
      <alignment horizontal="right" vertical="top"/>
    </xf>
    <xf numFmtId="195" fontId="58" fillId="0" borderId="18">
      <alignment horizontal="left"/>
    </xf>
    <xf numFmtId="164" fontId="55" fillId="0" borderId="18" applyFill="0" applyBorder="0" applyProtection="0">
      <alignment horizontal="right" vertical="top"/>
    </xf>
    <xf numFmtId="0" fontId="32" fillId="0" borderId="2">
      <alignment horizontal="left" vertical="center"/>
    </xf>
    <xf numFmtId="0" fontId="47" fillId="9" borderId="7" applyNumberFormat="0" applyAlignment="0" applyProtection="0"/>
    <xf numFmtId="195" fontId="58" fillId="0" borderId="18">
      <alignment horizontal="left"/>
    </xf>
    <xf numFmtId="195" fontId="58" fillId="0" borderId="18">
      <alignment horizontal="left"/>
    </xf>
    <xf numFmtId="0" fontId="57" fillId="0" borderId="18">
      <alignment horizontal="right" wrapText="1"/>
    </xf>
    <xf numFmtId="164" fontId="55" fillId="0" borderId="18" applyFill="0" applyBorder="0" applyProtection="0">
      <alignment horizontal="right" vertical="top"/>
    </xf>
    <xf numFmtId="195" fontId="64" fillId="0" borderId="18">
      <alignment horizontal="center"/>
    </xf>
    <xf numFmtId="0" fontId="28" fillId="6" borderId="13" applyNumberFormat="0" applyBorder="0" applyAlignment="0" applyProtection="0"/>
    <xf numFmtId="0" fontId="4" fillId="6" borderId="15" applyNumberFormat="0" applyFont="0" applyAlignment="0" applyProtection="0"/>
    <xf numFmtId="0" fontId="32" fillId="0" borderId="2">
      <alignment horizontal="left" vertical="center"/>
    </xf>
    <xf numFmtId="0" fontId="47" fillId="9" borderId="7" applyNumberFormat="0" applyAlignment="0" applyProtection="0"/>
    <xf numFmtId="0" fontId="29" fillId="27" borderId="23" applyNumberFormat="0" applyProtection="0">
      <alignment horizontal="left" vertical="center" indent="1"/>
    </xf>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38" fillId="18" borderId="7" applyNumberFormat="0" applyAlignment="0" applyProtection="0"/>
    <xf numFmtId="0" fontId="38" fillId="18" borderId="7" applyNumberFormat="0" applyAlignment="0" applyProtection="0"/>
    <xf numFmtId="0" fontId="28" fillId="6" borderId="13" applyNumberFormat="0" applyBorder="0" applyAlignment="0" applyProtection="0"/>
    <xf numFmtId="195" fontId="64" fillId="0" borderId="18">
      <alignment horizontal="center"/>
    </xf>
    <xf numFmtId="0" fontId="51" fillId="18" borderId="16" applyNumberFormat="0" applyAlignment="0" applyProtection="0"/>
    <xf numFmtId="0" fontId="29" fillId="27" borderId="23" applyNumberFormat="0" applyProtection="0">
      <alignment horizontal="left" vertical="center" indent="1"/>
    </xf>
    <xf numFmtId="0" fontId="57" fillId="0" borderId="18">
      <alignment horizontal="right" wrapText="1"/>
    </xf>
    <xf numFmtId="0" fontId="53" fillId="0" borderId="17" applyNumberFormat="0" applyFill="0" applyAlignment="0" applyProtection="0"/>
    <xf numFmtId="195" fontId="58" fillId="0" borderId="18">
      <alignment horizontal="left"/>
    </xf>
    <xf numFmtId="0" fontId="53" fillId="0" borderId="17" applyNumberFormat="0" applyFill="0" applyAlignment="0" applyProtection="0"/>
    <xf numFmtId="0" fontId="51" fillId="20" borderId="16" applyNumberFormat="0" applyAlignment="0" applyProtection="0"/>
    <xf numFmtId="0" fontId="47" fillId="7" borderId="7" applyNumberFormat="0" applyAlignment="0" applyProtection="0"/>
    <xf numFmtId="0" fontId="53" fillId="0" borderId="24" applyNumberFormat="0" applyFill="0" applyAlignment="0" applyProtection="0"/>
    <xf numFmtId="0" fontId="57" fillId="0" borderId="18">
      <alignment horizontal="right" wrapText="1"/>
    </xf>
    <xf numFmtId="0" fontId="53" fillId="0" borderId="24" applyNumberFormat="0" applyFill="0" applyAlignment="0" applyProtection="0"/>
    <xf numFmtId="199"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47" fillId="9" borderId="7" applyNumberFormat="0" applyAlignment="0" applyProtection="0"/>
    <xf numFmtId="0" fontId="32" fillId="0" borderId="2">
      <alignment horizontal="left" vertical="center"/>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51" fillId="18" borderId="16" applyNumberFormat="0" applyAlignment="0" applyProtection="0"/>
    <xf numFmtId="0" fontId="4" fillId="6" borderId="15" applyNumberFormat="0" applyFont="0" applyAlignment="0" applyProtection="0"/>
    <xf numFmtId="0" fontId="47" fillId="9" borderId="7" applyNumberFormat="0" applyAlignment="0" applyProtection="0"/>
    <xf numFmtId="0" fontId="57" fillId="0" borderId="18">
      <alignment horizontal="right" wrapText="1"/>
    </xf>
    <xf numFmtId="195" fontId="58" fillId="0" borderId="18">
      <alignment horizontal="left"/>
    </xf>
    <xf numFmtId="195" fontId="64" fillId="0" borderId="18">
      <alignment horizontal="center"/>
    </xf>
    <xf numFmtId="0" fontId="28" fillId="6" borderId="13" applyNumberFormat="0" applyBorder="0" applyAlignment="0" applyProtection="0"/>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4" fillId="6" borderId="15" applyNumberFormat="0" applyFont="0" applyAlignment="0" applyProtection="0"/>
    <xf numFmtId="195" fontId="58" fillId="0" borderId="18">
      <alignment horizontal="left"/>
    </xf>
    <xf numFmtId="0" fontId="32" fillId="0" borderId="2">
      <alignment horizontal="left" vertic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195" fontId="58" fillId="0" borderId="18">
      <alignment horizontal="left"/>
    </xf>
    <xf numFmtId="0" fontId="51" fillId="20" borderId="16" applyNumberFormat="0" applyAlignment="0" applyProtection="0"/>
    <xf numFmtId="195" fontId="64" fillId="0" borderId="18">
      <alignment horizontal="center"/>
    </xf>
    <xf numFmtId="0" fontId="32" fillId="0" borderId="2">
      <alignment horizontal="left" vertical="center"/>
    </xf>
    <xf numFmtId="164" fontId="55" fillId="0" borderId="18" applyFill="0" applyBorder="0" applyProtection="0">
      <alignment horizontal="right" vertical="top"/>
    </xf>
    <xf numFmtId="0" fontId="47" fillId="9" borderId="7" applyNumberFormat="0" applyAlignment="0" applyProtection="0"/>
    <xf numFmtId="195" fontId="64" fillId="0" borderId="18">
      <alignment horizontal="center"/>
    </xf>
    <xf numFmtId="195" fontId="64" fillId="0" borderId="18">
      <alignment horizontal="center"/>
    </xf>
    <xf numFmtId="0" fontId="51" fillId="20" borderId="16" applyNumberFormat="0" applyAlignment="0" applyProtection="0"/>
    <xf numFmtId="0" fontId="53" fillId="0" borderId="24" applyNumberFormat="0" applyFill="0" applyAlignment="0" applyProtection="0"/>
    <xf numFmtId="195" fontId="64" fillId="0" borderId="18">
      <alignment horizontal="center"/>
    </xf>
    <xf numFmtId="0" fontId="32" fillId="0" borderId="2">
      <alignment horizontal="left" vertical="center"/>
    </xf>
    <xf numFmtId="0" fontId="51" fillId="20" borderId="16" applyNumberFormat="0" applyAlignment="0" applyProtection="0"/>
    <xf numFmtId="0" fontId="51" fillId="18" borderId="16"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4" fillId="6" borderId="15" applyNumberFormat="0" applyFont="0" applyAlignment="0" applyProtection="0"/>
    <xf numFmtId="0" fontId="28" fillId="6" borderId="13" applyNumberFormat="0" applyBorder="0" applyAlignment="0" applyProtection="0"/>
    <xf numFmtId="0" fontId="51" fillId="18" borderId="16" applyNumberFormat="0" applyAlignment="0" applyProtection="0"/>
    <xf numFmtId="0" fontId="47" fillId="9" borderId="7" applyNumberFormat="0" applyAlignment="0" applyProtection="0"/>
    <xf numFmtId="195" fontId="58" fillId="0" borderId="18">
      <alignment horizontal="left"/>
    </xf>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195" fontId="58" fillId="0" borderId="18">
      <alignment horizontal="left"/>
    </xf>
    <xf numFmtId="0" fontId="32" fillId="0" borderId="2">
      <alignment horizontal="left" vertical="center"/>
    </xf>
    <xf numFmtId="195" fontId="58" fillId="0" borderId="18">
      <alignment horizontal="left"/>
    </xf>
    <xf numFmtId="195" fontId="58" fillId="0" borderId="18">
      <alignment horizontal="left"/>
    </xf>
    <xf numFmtId="164" fontId="55" fillId="0" borderId="18" applyFill="0" applyBorder="0" applyProtection="0">
      <alignment horizontal="right" vertical="top"/>
    </xf>
    <xf numFmtId="0" fontId="53" fillId="0" borderId="17" applyNumberFormat="0" applyFill="0" applyAlignment="0" applyProtection="0"/>
    <xf numFmtId="0" fontId="38" fillId="18" borderId="7" applyNumberFormat="0" applyAlignment="0" applyProtection="0"/>
    <xf numFmtId="0" fontId="51" fillId="18"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95"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99" fontId="40" fillId="28" borderId="23" applyProtection="0">
      <alignment horizontal="right" vertical="center"/>
    </xf>
    <xf numFmtId="0" fontId="32" fillId="0" borderId="2">
      <alignment horizontal="left" vertical="center"/>
    </xf>
    <xf numFmtId="0" fontId="53" fillId="0" borderId="24" applyNumberFormat="0" applyFill="0" applyAlignment="0" applyProtection="0"/>
    <xf numFmtId="0" fontId="4" fillId="6" borderId="15" applyNumberFormat="0" applyFont="0" applyAlignment="0" applyProtection="0"/>
    <xf numFmtId="0" fontId="54" fillId="20" borderId="7" applyNumberFormat="0" applyAlignment="0" applyProtection="0"/>
    <xf numFmtId="0" fontId="57" fillId="0" borderId="18">
      <alignment horizontal="right" wrapText="1"/>
    </xf>
    <xf numFmtId="0" fontId="38" fillId="18" borderId="7" applyNumberFormat="0" applyAlignment="0" applyProtection="0"/>
    <xf numFmtId="0" fontId="57" fillId="0" borderId="18">
      <alignment horizontal="right" wrapText="1"/>
    </xf>
    <xf numFmtId="0" fontId="38" fillId="18" borderId="7" applyNumberFormat="0" applyAlignment="0" applyProtection="0"/>
    <xf numFmtId="0" fontId="32" fillId="0" borderId="2">
      <alignment horizontal="left" vertical="center"/>
    </xf>
    <xf numFmtId="0" fontId="32" fillId="0" borderId="2">
      <alignment horizontal="left" vertical="center"/>
    </xf>
    <xf numFmtId="0" fontId="29" fillId="27" borderId="23" applyNumberFormat="0" applyProtection="0">
      <alignment horizontal="left" vertical="center" indent="1"/>
    </xf>
    <xf numFmtId="0" fontId="51" fillId="20" borderId="16"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28" fillId="6" borderId="13" applyNumberFormat="0" applyBorder="0" applyAlignment="0" applyProtection="0"/>
    <xf numFmtId="0" fontId="51" fillId="20" borderId="16" applyNumberFormat="0" applyAlignment="0" applyProtection="0"/>
    <xf numFmtId="0" fontId="57" fillId="0" borderId="18">
      <alignment horizontal="right" wrapText="1"/>
    </xf>
    <xf numFmtId="195" fontId="64" fillId="0" borderId="18">
      <alignment horizontal="center"/>
    </xf>
    <xf numFmtId="0" fontId="53" fillId="0" borderId="17" applyNumberFormat="0" applyFill="0" applyAlignment="0" applyProtection="0"/>
    <xf numFmtId="164" fontId="55" fillId="0" borderId="18" applyFill="0" applyBorder="0" applyProtection="0">
      <alignment horizontal="right" vertical="top"/>
    </xf>
    <xf numFmtId="0" fontId="47" fillId="9" borderId="7" applyNumberFormat="0" applyAlignment="0" applyProtection="0"/>
    <xf numFmtId="195" fontId="58" fillId="0" borderId="18">
      <alignment horizontal="left"/>
    </xf>
    <xf numFmtId="0" fontId="32" fillId="0" borderId="2">
      <alignment horizontal="left" vertical="center"/>
    </xf>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0" fontId="57" fillId="0" borderId="18">
      <alignment horizontal="right" wrapText="1"/>
    </xf>
    <xf numFmtId="0" fontId="4" fillId="6" borderId="15" applyNumberFormat="0" applyFont="0" applyAlignment="0" applyProtection="0"/>
    <xf numFmtId="164" fontId="55" fillId="0" borderId="18" applyFill="0" applyBorder="0" applyProtection="0">
      <alignment horizontal="right" vertical="top"/>
    </xf>
    <xf numFmtId="0" fontId="38" fillId="18" borderId="7" applyNumberFormat="0" applyAlignment="0" applyProtection="0"/>
    <xf numFmtId="0" fontId="4" fillId="6" borderId="15" applyNumberFormat="0" applyFont="0" applyAlignment="0" applyProtection="0"/>
    <xf numFmtId="195" fontId="58" fillId="0" borderId="18">
      <alignment horizontal="left"/>
    </xf>
    <xf numFmtId="0" fontId="47" fillId="9" borderId="7"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0" fontId="28" fillId="6" borderId="13" applyNumberFormat="0" applyBorder="0" applyAlignment="0" applyProtection="0"/>
    <xf numFmtId="0" fontId="4" fillId="6" borderId="15" applyNumberFormat="0" applyFont="0" applyAlignment="0" applyProtection="0"/>
    <xf numFmtId="0" fontId="38" fillId="18" borderId="7" applyNumberFormat="0" applyAlignment="0" applyProtection="0"/>
    <xf numFmtId="195"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5" fontId="58" fillId="0" borderId="18">
      <alignment horizontal="left"/>
    </xf>
    <xf numFmtId="0" fontId="57" fillId="0" borderId="18">
      <alignment horizontal="right" wrapText="1"/>
    </xf>
    <xf numFmtId="0" fontId="51" fillId="20" borderId="16" applyNumberFormat="0" applyAlignment="0" applyProtection="0"/>
    <xf numFmtId="0" fontId="4" fillId="6" borderId="15" applyNumberFormat="0" applyFont="0" applyAlignment="0" applyProtection="0"/>
    <xf numFmtId="0" fontId="51" fillId="20" borderId="16"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53" fillId="0" borderId="17" applyNumberFormat="0" applyFill="0" applyAlignment="0" applyProtection="0"/>
    <xf numFmtId="0" fontId="53" fillId="0" borderId="17" applyNumberFormat="0" applyFill="0" applyAlignment="0" applyProtection="0"/>
    <xf numFmtId="164" fontId="55" fillId="0" borderId="18" applyFill="0" applyBorder="0" applyProtection="0">
      <alignment horizontal="right" vertical="top"/>
    </xf>
    <xf numFmtId="195" fontId="58" fillId="0" borderId="18">
      <alignment horizontal="left"/>
    </xf>
    <xf numFmtId="0" fontId="4" fillId="6" borderId="15" applyNumberFormat="0" applyFont="0" applyAlignment="0" applyProtection="0"/>
    <xf numFmtId="0" fontId="57" fillId="0" borderId="18">
      <alignment horizontal="right" wrapText="1"/>
    </xf>
    <xf numFmtId="0" fontId="53" fillId="0" borderId="17" applyNumberFormat="0" applyFill="0" applyAlignment="0" applyProtection="0"/>
    <xf numFmtId="0" fontId="4" fillId="6" borderId="15" applyNumberFormat="0" applyFont="0" applyAlignment="0" applyProtection="0"/>
    <xf numFmtId="195" fontId="58" fillId="0" borderId="18">
      <alignment horizontal="left"/>
    </xf>
    <xf numFmtId="0" fontId="32" fillId="0" borderId="2">
      <alignment horizontal="left" vertical="center"/>
    </xf>
    <xf numFmtId="164" fontId="55" fillId="0" borderId="18" applyFill="0" applyBorder="0" applyProtection="0">
      <alignment horizontal="right" vertical="top"/>
    </xf>
    <xf numFmtId="0" fontId="28" fillId="6" borderId="13" applyNumberFormat="0" applyBorder="0" applyAlignment="0" applyProtection="0"/>
    <xf numFmtId="0" fontId="53" fillId="0" borderId="17" applyNumberFormat="0" applyFill="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47" fillId="7"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164" fontId="55" fillId="0" borderId="18" applyFill="0" applyBorder="0" applyProtection="0">
      <alignment horizontal="right" vertical="top"/>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3" fillId="0" borderId="17" applyNumberFormat="0" applyFill="0" applyAlignment="0" applyProtection="0"/>
    <xf numFmtId="0" fontId="47" fillId="9" borderId="7"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47" fillId="7" borderId="7" applyNumberFormat="0" applyAlignment="0" applyProtection="0"/>
    <xf numFmtId="195" fontId="58" fillId="0" borderId="18">
      <alignment horizontal="left"/>
    </xf>
    <xf numFmtId="0" fontId="53" fillId="0" borderId="17" applyNumberFormat="0" applyFill="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28" fillId="6" borderId="13" applyNumberFormat="0" applyBorder="0" applyAlignment="0" applyProtection="0"/>
    <xf numFmtId="0" fontId="4" fillId="6" borderId="15" applyNumberFormat="0" applyFont="0" applyAlignment="0" applyProtection="0"/>
    <xf numFmtId="0" fontId="32" fillId="0" borderId="2">
      <alignment horizontal="left" vertical="center"/>
    </xf>
    <xf numFmtId="0" fontId="53" fillId="0" borderId="24" applyNumberFormat="0" applyFill="0" applyAlignment="0" applyProtection="0"/>
    <xf numFmtId="0" fontId="47" fillId="9" borderId="7" applyNumberFormat="0" applyAlignment="0" applyProtection="0"/>
    <xf numFmtId="195" fontId="58" fillId="0" borderId="18">
      <alignment horizontal="left"/>
    </xf>
    <xf numFmtId="195" fontId="58" fillId="0" borderId="18">
      <alignment horizontal="left"/>
    </xf>
    <xf numFmtId="0" fontId="51" fillId="18" borderId="16" applyNumberFormat="0" applyAlignment="0" applyProtection="0"/>
    <xf numFmtId="0" fontId="28" fillId="6" borderId="13" applyNumberFormat="0" applyBorder="0" applyAlignment="0" applyProtection="0"/>
    <xf numFmtId="0" fontId="51" fillId="18" borderId="16" applyNumberFormat="0" applyAlignment="0" applyProtection="0"/>
    <xf numFmtId="0" fontId="53" fillId="0" borderId="24" applyNumberFormat="0" applyFill="0" applyAlignment="0" applyProtection="0"/>
    <xf numFmtId="199" fontId="40" fillId="28" borderId="23" applyProtection="0">
      <alignment horizontal="right" vertical="center"/>
    </xf>
    <xf numFmtId="195" fontId="64" fillId="0" borderId="18">
      <alignment horizontal="center"/>
    </xf>
    <xf numFmtId="195" fontId="58" fillId="0" borderId="18">
      <alignment horizontal="left"/>
    </xf>
    <xf numFmtId="0" fontId="53" fillId="0" borderId="24" applyNumberFormat="0" applyFill="0" applyAlignment="0" applyProtection="0"/>
    <xf numFmtId="0" fontId="47" fillId="7" borderId="7" applyNumberFormat="0" applyAlignment="0" applyProtection="0"/>
    <xf numFmtId="0" fontId="32" fillId="0" borderId="2">
      <alignment horizontal="left" vertical="center"/>
    </xf>
    <xf numFmtId="0" fontId="38" fillId="18" borderId="7" applyNumberFormat="0" applyAlignment="0" applyProtection="0"/>
    <xf numFmtId="0" fontId="38" fillId="18" borderId="7" applyNumberFormat="0" applyAlignment="0" applyProtection="0"/>
    <xf numFmtId="0" fontId="51" fillId="18" borderId="16" applyNumberFormat="0" applyAlignment="0" applyProtection="0"/>
    <xf numFmtId="195" fontId="64" fillId="0" borderId="18">
      <alignment horizontal="center"/>
    </xf>
    <xf numFmtId="195"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5"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9"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9" fontId="40" fillId="28" borderId="23" applyProtection="0">
      <alignment horizontal="right" vertical="center"/>
    </xf>
    <xf numFmtId="199"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5"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5" fontId="64" fillId="0" borderId="18">
      <alignment horizontal="center"/>
    </xf>
    <xf numFmtId="195"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5"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5" fontId="58" fillId="0" borderId="18">
      <alignment horizontal="left"/>
    </xf>
    <xf numFmtId="0" fontId="51" fillId="18" borderId="16" applyNumberFormat="0" applyAlignment="0" applyProtection="0"/>
    <xf numFmtId="195" fontId="58" fillId="0" borderId="18">
      <alignment horizontal="left"/>
    </xf>
    <xf numFmtId="0" fontId="57" fillId="0" borderId="18">
      <alignment horizontal="right" wrapText="1"/>
    </xf>
    <xf numFmtId="0" fontId="53" fillId="0" borderId="17" applyNumberFormat="0" applyFill="0" applyAlignment="0" applyProtection="0"/>
    <xf numFmtId="195"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5"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5"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5" fontId="58" fillId="0" borderId="18">
      <alignment horizontal="left"/>
    </xf>
    <xf numFmtId="0" fontId="47" fillId="7" borderId="7" applyNumberFormat="0" applyAlignment="0" applyProtection="0"/>
    <xf numFmtId="0" fontId="4" fillId="6" borderId="15" applyNumberFormat="0" applyFont="0" applyAlignment="0" applyProtection="0"/>
    <xf numFmtId="195" fontId="58" fillId="0" borderId="18">
      <alignment horizontal="left"/>
    </xf>
    <xf numFmtId="0" fontId="38" fillId="18" borderId="7" applyNumberFormat="0" applyAlignment="0" applyProtection="0"/>
    <xf numFmtId="0" fontId="53" fillId="0" borderId="24" applyNumberFormat="0" applyFill="0" applyAlignment="0" applyProtection="0"/>
    <xf numFmtId="199"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5" fontId="58" fillId="0" borderId="18">
      <alignment horizontal="left"/>
    </xf>
    <xf numFmtId="0" fontId="29" fillId="27" borderId="23" applyNumberFormat="0" applyProtection="0">
      <alignment horizontal="left" vertical="center" indent="1"/>
    </xf>
    <xf numFmtId="195" fontId="58" fillId="0" borderId="18">
      <alignment horizontal="left"/>
    </xf>
    <xf numFmtId="195"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9"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5" fontId="64" fillId="0" borderId="18">
      <alignment horizontal="center"/>
    </xf>
    <xf numFmtId="195" fontId="64" fillId="0" borderId="18">
      <alignment horizontal="center"/>
    </xf>
    <xf numFmtId="195"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5"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0" fontId="53" fillId="0" borderId="17" applyNumberFormat="0" applyFill="0" applyAlignment="0" applyProtection="0"/>
    <xf numFmtId="195" fontId="64" fillId="0" borderId="18">
      <alignment horizontal="center"/>
    </xf>
    <xf numFmtId="164" fontId="55" fillId="0" borderId="18" applyFill="0" applyBorder="0" applyProtection="0">
      <alignment horizontal="right" vertical="top"/>
    </xf>
    <xf numFmtId="195"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0" fontId="53" fillId="0" borderId="17" applyNumberFormat="0" applyFill="0" applyAlignment="0" applyProtection="0"/>
    <xf numFmtId="195"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5" fontId="58" fillId="0" borderId="18">
      <alignment horizontal="left"/>
    </xf>
    <xf numFmtId="195"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5" fontId="58" fillId="0" borderId="18">
      <alignment horizontal="left"/>
    </xf>
    <xf numFmtId="195"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cellStyleXfs>
  <cellXfs count="355">
    <xf numFmtId="0" fontId="0" fillId="0" borderId="0" xfId="0"/>
    <xf numFmtId="0" fontId="5" fillId="2" borderId="0" xfId="3" applyFont="1" applyFill="1"/>
    <xf numFmtId="0" fontId="6" fillId="2" borderId="0" xfId="3" applyFont="1" applyFill="1"/>
    <xf numFmtId="0" fontId="5" fillId="2" borderId="0" xfId="3" applyFont="1" applyFill="1" applyAlignment="1">
      <alignment horizontal="centerContinuous"/>
    </xf>
    <xf numFmtId="3" fontId="5" fillId="2" borderId="1" xfId="4" applyNumberFormat="1" applyFont="1" applyFill="1" applyBorder="1"/>
    <xf numFmtId="0" fontId="6" fillId="2" borderId="1" xfId="3" applyFont="1" applyFill="1" applyBorder="1" applyAlignment="1">
      <alignment horizontal="right"/>
    </xf>
    <xf numFmtId="167" fontId="5" fillId="2" borderId="0" xfId="0" applyNumberFormat="1" applyFont="1" applyFill="1"/>
    <xf numFmtId="170" fontId="6" fillId="2" borderId="0" xfId="1" applyNumberFormat="1" applyFont="1" applyFill="1" applyAlignment="1">
      <alignment horizontal="center"/>
    </xf>
    <xf numFmtId="0" fontId="6" fillId="2" borderId="0" xfId="3" applyFont="1" applyFill="1" applyAlignment="1">
      <alignment horizontal="center" wrapText="1"/>
    </xf>
    <xf numFmtId="0" fontId="5" fillId="2" borderId="1" xfId="3" applyFont="1" applyFill="1" applyBorder="1" applyAlignment="1">
      <alignment horizontal="centerContinuous"/>
    </xf>
    <xf numFmtId="3" fontId="5" fillId="2" borderId="0" xfId="4" applyNumberFormat="1" applyFont="1" applyFill="1"/>
    <xf numFmtId="4" fontId="6" fillId="2" borderId="0" xfId="4" applyNumberFormat="1" applyFont="1" applyFill="1" applyAlignment="1">
      <alignment horizontal="right"/>
    </xf>
    <xf numFmtId="43" fontId="6" fillId="2" borderId="0" xfId="1" quotePrefix="1" applyFont="1" applyFill="1" applyAlignment="1">
      <alignment horizontal="right"/>
    </xf>
    <xf numFmtId="3" fontId="9" fillId="2" borderId="0" xfId="4" applyNumberFormat="1" applyFont="1" applyFill="1"/>
    <xf numFmtId="0" fontId="5" fillId="2" borderId="1" xfId="3" applyFont="1" applyFill="1" applyBorder="1" applyAlignment="1">
      <alignment horizontal="left"/>
    </xf>
    <xf numFmtId="3" fontId="6" fillId="2" borderId="0" xfId="4" applyNumberFormat="1" applyFont="1" applyFill="1"/>
    <xf numFmtId="3" fontId="6" fillId="2" borderId="4" xfId="4" applyNumberFormat="1" applyFont="1" applyFill="1" applyBorder="1"/>
    <xf numFmtId="0" fontId="6" fillId="2" borderId="0" xfId="0" applyFont="1" applyFill="1"/>
    <xf numFmtId="0" fontId="5" fillId="0" borderId="0" xfId="3" applyFont="1"/>
    <xf numFmtId="0" fontId="5" fillId="2" borderId="1" xfId="3" applyFont="1" applyFill="1" applyBorder="1" applyAlignment="1">
      <alignment horizontal="right"/>
    </xf>
    <xf numFmtId="0" fontId="6" fillId="2" borderId="1" xfId="3" applyFont="1" applyFill="1" applyBorder="1" applyAlignment="1">
      <alignment horizontal="center"/>
    </xf>
    <xf numFmtId="0" fontId="6" fillId="2" borderId="4" xfId="3" applyFont="1" applyFill="1" applyBorder="1"/>
    <xf numFmtId="0" fontId="5" fillId="2" borderId="1" xfId="3" applyFont="1" applyFill="1" applyBorder="1"/>
    <xf numFmtId="0" fontId="6" fillId="2" borderId="3" xfId="3" applyFont="1" applyFill="1" applyBorder="1"/>
    <xf numFmtId="0" fontId="5" fillId="0" borderId="0" xfId="3" applyFont="1" applyAlignment="1">
      <alignment horizontal="right"/>
    </xf>
    <xf numFmtId="0" fontId="5" fillId="0" borderId="0" xfId="3" applyFont="1" applyAlignment="1">
      <alignment horizontal="center"/>
    </xf>
    <xf numFmtId="0" fontId="5" fillId="0" borderId="0" xfId="7" applyFont="1"/>
    <xf numFmtId="0" fontId="5" fillId="2" borderId="0" xfId="7" applyFont="1" applyFill="1"/>
    <xf numFmtId="0" fontId="5" fillId="2" borderId="0" xfId="7" applyFont="1" applyFill="1" applyAlignment="1">
      <alignment horizontal="center"/>
    </xf>
    <xf numFmtId="0" fontId="5" fillId="2" borderId="0" xfId="7" applyFont="1" applyFill="1" applyAlignment="1">
      <alignment horizontal="centerContinuous"/>
    </xf>
    <xf numFmtId="0" fontId="6" fillId="2" borderId="0" xfId="7" applyFont="1" applyFill="1" applyAlignment="1">
      <alignment horizontal="right"/>
    </xf>
    <xf numFmtId="0" fontId="5" fillId="2" borderId="1" xfId="7" applyFont="1" applyFill="1" applyBorder="1" applyAlignment="1">
      <alignment wrapText="1"/>
    </xf>
    <xf numFmtId="0" fontId="6" fillId="2" borderId="4" xfId="7" applyFont="1" applyFill="1" applyBorder="1"/>
    <xf numFmtId="0" fontId="5" fillId="2" borderId="1" xfId="7" applyFont="1" applyFill="1" applyBorder="1"/>
    <xf numFmtId="0" fontId="6" fillId="2" borderId="0" xfId="7" applyFont="1" applyFill="1"/>
    <xf numFmtId="0" fontId="5" fillId="2" borderId="0" xfId="7" applyFont="1" applyFill="1" applyAlignment="1">
      <alignment wrapText="1"/>
    </xf>
    <xf numFmtId="0" fontId="6" fillId="2" borderId="1" xfId="7" applyFont="1" applyFill="1" applyBorder="1"/>
    <xf numFmtId="0" fontId="3" fillId="2" borderId="0" xfId="0" applyFont="1" applyFill="1"/>
    <xf numFmtId="0" fontId="5" fillId="2" borderId="0" xfId="8" applyFont="1" applyFill="1" applyAlignment="1">
      <alignment horizontal="left"/>
    </xf>
    <xf numFmtId="0" fontId="5" fillId="2" borderId="0" xfId="8" applyFont="1" applyFill="1"/>
    <xf numFmtId="170" fontId="5" fillId="2" borderId="0" xfId="8" applyNumberFormat="1" applyFont="1" applyFill="1"/>
    <xf numFmtId="0" fontId="6" fillId="2" borderId="0" xfId="8" applyFont="1" applyFill="1"/>
    <xf numFmtId="0" fontId="5" fillId="3" borderId="0" xfId="0" applyFont="1" applyFill="1"/>
    <xf numFmtId="0" fontId="6" fillId="2" borderId="1" xfId="3" applyFont="1" applyFill="1" applyBorder="1" applyAlignment="1">
      <alignment horizontal="right" wrapText="1"/>
    </xf>
    <xf numFmtId="0" fontId="6" fillId="2" borderId="0" xfId="8" applyFont="1" applyFill="1" applyAlignment="1">
      <alignment vertical="center"/>
    </xf>
    <xf numFmtId="0" fontId="5" fillId="2" borderId="0" xfId="3" applyFont="1" applyFill="1" applyAlignment="1">
      <alignment horizontal="left"/>
    </xf>
    <xf numFmtId="0" fontId="5" fillId="0" borderId="0" xfId="0" applyFont="1"/>
    <xf numFmtId="170" fontId="6" fillId="0" borderId="0" xfId="1" applyNumberFormat="1" applyFont="1" applyFill="1" applyAlignment="1">
      <alignment horizontal="center"/>
    </xf>
    <xf numFmtId="0" fontId="2" fillId="2" borderId="0" xfId="3" applyFont="1" applyFill="1"/>
    <xf numFmtId="43" fontId="5" fillId="2" borderId="0" xfId="1" applyFont="1" applyFill="1"/>
    <xf numFmtId="43" fontId="5" fillId="2" borderId="0" xfId="1" applyFont="1" applyFill="1" applyAlignment="1">
      <alignment horizontal="right"/>
    </xf>
    <xf numFmtId="0" fontId="2" fillId="2" borderId="0" xfId="8" applyFont="1" applyFill="1"/>
    <xf numFmtId="0" fontId="5" fillId="2" borderId="5" xfId="8" applyFont="1" applyFill="1" applyBorder="1"/>
    <xf numFmtId="0" fontId="6" fillId="2" borderId="5" xfId="9" applyFont="1" applyFill="1" applyBorder="1" applyAlignment="1">
      <alignment horizontal="right"/>
    </xf>
    <xf numFmtId="3" fontId="6" fillId="2" borderId="5" xfId="9" applyNumberFormat="1" applyFont="1" applyFill="1" applyBorder="1" applyAlignment="1">
      <alignment horizontal="right"/>
    </xf>
    <xf numFmtId="0" fontId="6" fillId="2" borderId="5" xfId="10" applyFont="1" applyFill="1" applyBorder="1" applyAlignment="1">
      <alignment horizontal="right"/>
    </xf>
    <xf numFmtId="0" fontId="5" fillId="2" borderId="0" xfId="8" applyFont="1" applyFill="1" applyAlignment="1">
      <alignment horizontal="center"/>
    </xf>
    <xf numFmtId="0" fontId="13" fillId="2" borderId="0" xfId="8" applyFont="1" applyFill="1"/>
    <xf numFmtId="0" fontId="6" fillId="2" borderId="0" xfId="8" applyFont="1" applyFill="1" applyAlignment="1">
      <alignment horizontal="left"/>
    </xf>
    <xf numFmtId="0" fontId="14" fillId="2" borderId="0" xfId="8" applyFont="1" applyFill="1"/>
    <xf numFmtId="0" fontId="8" fillId="2" borderId="0" xfId="8" applyFont="1" applyFill="1"/>
    <xf numFmtId="0" fontId="6" fillId="2" borderId="0" xfId="12" applyFont="1" applyFill="1"/>
    <xf numFmtId="0" fontId="5" fillId="2" borderId="5" xfId="3" applyFont="1" applyFill="1" applyBorder="1" applyAlignment="1">
      <alignment horizontal="left"/>
    </xf>
    <xf numFmtId="0" fontId="6" fillId="2" borderId="5" xfId="8" applyFont="1" applyFill="1" applyBorder="1"/>
    <xf numFmtId="9" fontId="5" fillId="2" borderId="6" xfId="13" applyFont="1" applyFill="1" applyBorder="1"/>
    <xf numFmtId="9" fontId="8" fillId="2" borderId="6" xfId="13" applyFont="1" applyFill="1" applyBorder="1"/>
    <xf numFmtId="9" fontId="5" fillId="2" borderId="0" xfId="13" applyFont="1" applyFill="1"/>
    <xf numFmtId="9" fontId="8" fillId="2" borderId="0" xfId="13" applyFont="1" applyFill="1"/>
    <xf numFmtId="0" fontId="6" fillId="0" borderId="0" xfId="3" applyFont="1" applyAlignment="1">
      <alignment horizontal="right"/>
    </xf>
    <xf numFmtId="43" fontId="5" fillId="0" borderId="0" xfId="1" applyFont="1" applyFill="1" applyAlignment="1">
      <alignment horizontal="right"/>
    </xf>
    <xf numFmtId="0" fontId="6" fillId="0" borderId="0" xfId="3" applyFont="1"/>
    <xf numFmtId="0" fontId="5" fillId="0" borderId="1" xfId="3" applyFont="1" applyBorder="1" applyAlignment="1">
      <alignment horizontal="centerContinuous"/>
    </xf>
    <xf numFmtId="43" fontId="6" fillId="0" borderId="0" xfId="1" quotePrefix="1" applyFont="1" applyFill="1" applyAlignment="1">
      <alignment horizontal="right"/>
    </xf>
    <xf numFmtId="175" fontId="5" fillId="0" borderId="0" xfId="0" applyNumberFormat="1" applyFont="1"/>
    <xf numFmtId="175" fontId="5" fillId="2" borderId="0" xfId="0" applyNumberFormat="1" applyFont="1" applyFill="1"/>
    <xf numFmtId="175" fontId="5" fillId="0" borderId="0" xfId="5" applyNumberFormat="1" applyFont="1" applyFill="1" applyAlignment="1">
      <alignment vertical="center"/>
    </xf>
    <xf numFmtId="175" fontId="5" fillId="2" borderId="0" xfId="5" applyNumberFormat="1" applyFont="1" applyFill="1" applyAlignment="1">
      <alignment vertical="center"/>
    </xf>
    <xf numFmtId="173" fontId="6" fillId="0" borderId="0" xfId="1" applyNumberFormat="1" applyFont="1" applyFill="1" applyAlignment="1">
      <alignment horizontal="center"/>
    </xf>
    <xf numFmtId="173" fontId="6" fillId="2" borderId="0" xfId="1" applyNumberFormat="1" applyFont="1" applyFill="1" applyAlignment="1">
      <alignment horizontal="center"/>
    </xf>
    <xf numFmtId="173" fontId="5" fillId="0" borderId="0" xfId="1" applyNumberFormat="1" applyFont="1" applyFill="1"/>
    <xf numFmtId="173" fontId="5" fillId="2" borderId="0" xfId="4" applyNumberFormat="1" applyFont="1" applyFill="1"/>
    <xf numFmtId="173" fontId="5" fillId="2" borderId="0" xfId="1" applyNumberFormat="1" applyFont="1" applyFill="1"/>
    <xf numFmtId="173" fontId="5" fillId="0" borderId="0" xfId="1" applyNumberFormat="1" applyFont="1" applyFill="1" applyAlignment="1">
      <alignment horizontal="right"/>
    </xf>
    <xf numFmtId="173" fontId="5" fillId="2" borderId="0" xfId="1" applyNumberFormat="1" applyFont="1" applyFill="1" applyAlignment="1">
      <alignment horizontal="right"/>
    </xf>
    <xf numFmtId="173" fontId="5" fillId="0" borderId="1" xfId="1" applyNumberFormat="1" applyFont="1" applyFill="1" applyBorder="1" applyAlignment="1">
      <alignment horizontal="center"/>
    </xf>
    <xf numFmtId="173" fontId="5" fillId="2" borderId="1" xfId="1" applyNumberFormat="1" applyFont="1" applyFill="1" applyBorder="1" applyAlignment="1">
      <alignment horizontal="center"/>
    </xf>
    <xf numFmtId="173" fontId="5" fillId="0" borderId="0" xfId="1" applyNumberFormat="1" applyFont="1" applyFill="1" applyBorder="1" applyAlignment="1">
      <alignment horizontal="center"/>
    </xf>
    <xf numFmtId="173" fontId="5" fillId="2" borderId="0" xfId="1" applyNumberFormat="1" applyFont="1" applyFill="1" applyBorder="1" applyAlignment="1">
      <alignment horizontal="center"/>
    </xf>
    <xf numFmtId="173" fontId="5" fillId="0" borderId="5" xfId="0" applyNumberFormat="1" applyFont="1" applyBorder="1"/>
    <xf numFmtId="173" fontId="5" fillId="2" borderId="5" xfId="0" applyNumberFormat="1" applyFont="1" applyFill="1" applyBorder="1"/>
    <xf numFmtId="173" fontId="5" fillId="0" borderId="1" xfId="1" applyNumberFormat="1" applyFont="1" applyFill="1" applyBorder="1" applyAlignment="1">
      <alignment horizontal="left"/>
    </xf>
    <xf numFmtId="173" fontId="5" fillId="2" borderId="1" xfId="1" applyNumberFormat="1" applyFont="1" applyFill="1" applyBorder="1" applyAlignment="1">
      <alignment horizontal="left"/>
    </xf>
    <xf numFmtId="173" fontId="6" fillId="0" borderId="4" xfId="1" applyNumberFormat="1" applyFont="1" applyFill="1" applyBorder="1" applyAlignment="1">
      <alignment horizontal="center"/>
    </xf>
    <xf numFmtId="173" fontId="6" fillId="2" borderId="4" xfId="1" applyNumberFormat="1" applyFont="1" applyFill="1" applyBorder="1" applyAlignment="1">
      <alignment horizontal="center"/>
    </xf>
    <xf numFmtId="173" fontId="5" fillId="0" borderId="0" xfId="0" applyNumberFormat="1" applyFont="1"/>
    <xf numFmtId="173" fontId="5" fillId="2" borderId="0" xfId="0" applyNumberFormat="1" applyFont="1" applyFill="1"/>
    <xf numFmtId="174" fontId="5" fillId="2" borderId="0" xfId="1" applyNumberFormat="1" applyFont="1" applyFill="1" applyAlignment="1">
      <alignment horizontal="center"/>
    </xf>
    <xf numFmtId="174" fontId="6" fillId="2" borderId="4" xfId="1" applyNumberFormat="1" applyFont="1" applyFill="1" applyBorder="1"/>
    <xf numFmtId="174" fontId="6" fillId="2" borderId="0" xfId="1" applyNumberFormat="1" applyFont="1" applyFill="1" applyAlignment="1">
      <alignment horizontal="center"/>
    </xf>
    <xf numFmtId="174" fontId="6" fillId="0" borderId="4" xfId="1" applyNumberFormat="1" applyFont="1" applyFill="1" applyBorder="1"/>
    <xf numFmtId="174" fontId="5" fillId="0" borderId="0" xfId="1" applyNumberFormat="1" applyFont="1" applyFill="1" applyAlignment="1">
      <alignment horizontal="center"/>
    </xf>
    <xf numFmtId="174" fontId="6" fillId="2" borderId="3" xfId="1" applyNumberFormat="1" applyFont="1" applyFill="1" applyBorder="1"/>
    <xf numFmtId="174" fontId="6" fillId="0" borderId="3" xfId="1" applyNumberFormat="1" applyFont="1" applyFill="1" applyBorder="1"/>
    <xf numFmtId="174" fontId="6" fillId="0" borderId="0" xfId="1" applyNumberFormat="1" applyFont="1" applyFill="1" applyAlignment="1">
      <alignment horizontal="center"/>
    </xf>
    <xf numFmtId="0" fontId="6" fillId="2" borderId="1" xfId="3" applyFont="1" applyFill="1" applyBorder="1" applyAlignment="1">
      <alignment horizontal="center" vertical="center"/>
    </xf>
    <xf numFmtId="173" fontId="6" fillId="2" borderId="4" xfId="1" applyNumberFormat="1" applyFont="1" applyFill="1" applyBorder="1"/>
    <xf numFmtId="173" fontId="5" fillId="2" borderId="0" xfId="7" applyNumberFormat="1" applyFont="1" applyFill="1" applyAlignment="1">
      <alignment horizontal="right"/>
    </xf>
    <xf numFmtId="173" fontId="6" fillId="2" borderId="0" xfId="7" applyNumberFormat="1" applyFont="1" applyFill="1" applyAlignment="1">
      <alignment horizontal="right"/>
    </xf>
    <xf numFmtId="173" fontId="6" fillId="2" borderId="1" xfId="1" applyNumberFormat="1" applyFont="1" applyFill="1" applyBorder="1"/>
    <xf numFmtId="173" fontId="6" fillId="2" borderId="0" xfId="1" applyNumberFormat="1" applyFont="1" applyFill="1"/>
    <xf numFmtId="173" fontId="6" fillId="0" borderId="0" xfId="1" applyNumberFormat="1" applyFont="1" applyFill="1"/>
    <xf numFmtId="0" fontId="5" fillId="2" borderId="0" xfId="0" applyFont="1" applyFill="1"/>
    <xf numFmtId="0" fontId="18" fillId="0" borderId="0" xfId="0" applyFont="1"/>
    <xf numFmtId="0" fontId="19" fillId="0" borderId="0" xfId="0" applyFont="1"/>
    <xf numFmtId="0" fontId="20" fillId="2" borderId="0" xfId="17" applyFont="1" applyFill="1" applyAlignment="1">
      <alignment horizontal="left" vertical="center" wrapText="1"/>
    </xf>
    <xf numFmtId="0" fontId="21" fillId="2" borderId="0" xfId="0" applyFont="1" applyFill="1"/>
    <xf numFmtId="0" fontId="21" fillId="2" borderId="0" xfId="0" quotePrefix="1" applyFont="1" applyFill="1"/>
    <xf numFmtId="0" fontId="6" fillId="3" borderId="1" xfId="3" applyFont="1" applyFill="1" applyBorder="1" applyAlignment="1">
      <alignment horizontal="right"/>
    </xf>
    <xf numFmtId="176" fontId="5" fillId="0" borderId="0" xfId="1" applyNumberFormat="1" applyFont="1" applyFill="1"/>
    <xf numFmtId="0" fontId="5" fillId="2" borderId="0" xfId="3" applyFont="1" applyFill="1" applyAlignment="1">
      <alignment horizontal="center"/>
    </xf>
    <xf numFmtId="0" fontId="5" fillId="2" borderId="0" xfId="3" applyFont="1" applyFill="1" applyAlignment="1">
      <alignment horizontal="right"/>
    </xf>
    <xf numFmtId="0" fontId="6" fillId="2" borderId="0" xfId="3" applyFont="1" applyFill="1" applyAlignment="1">
      <alignment horizontal="right"/>
    </xf>
    <xf numFmtId="173" fontId="5" fillId="2" borderId="0" xfId="5" applyNumberFormat="1" applyFont="1" applyFill="1" applyAlignment="1">
      <alignment vertical="center"/>
    </xf>
    <xf numFmtId="173" fontId="14" fillId="2" borderId="0" xfId="5" applyNumberFormat="1" applyFont="1" applyFill="1" applyAlignment="1">
      <alignment vertical="center"/>
    </xf>
    <xf numFmtId="173" fontId="5" fillId="2" borderId="0" xfId="2" applyNumberFormat="1" applyFont="1" applyFill="1" applyAlignment="1">
      <alignment vertical="center"/>
    </xf>
    <xf numFmtId="173" fontId="6" fillId="2" borderId="0" xfId="5" applyNumberFormat="1" applyFont="1" applyFill="1"/>
    <xf numFmtId="173" fontId="16" fillId="2" borderId="0" xfId="5" applyNumberFormat="1" applyFont="1" applyFill="1"/>
    <xf numFmtId="173" fontId="6" fillId="2" borderId="0" xfId="5" applyNumberFormat="1" applyFont="1" applyFill="1" applyAlignment="1">
      <alignment vertical="center"/>
    </xf>
    <xf numFmtId="173" fontId="5" fillId="2" borderId="0" xfId="5" applyNumberFormat="1" applyFont="1" applyFill="1"/>
    <xf numFmtId="0" fontId="5" fillId="2" borderId="0" xfId="8" applyFont="1" applyFill="1" applyAlignment="1">
      <alignment vertical="center"/>
    </xf>
    <xf numFmtId="0" fontId="11" fillId="2" borderId="0" xfId="8" applyFont="1" applyFill="1" applyAlignment="1">
      <alignment vertical="center"/>
    </xf>
    <xf numFmtId="0" fontId="8" fillId="2" borderId="0" xfId="8" applyFont="1" applyFill="1" applyAlignment="1">
      <alignment vertical="center"/>
    </xf>
    <xf numFmtId="0" fontId="1" fillId="0" borderId="0" xfId="0" applyFont="1"/>
    <xf numFmtId="9" fontId="6" fillId="2" borderId="0" xfId="2" applyFont="1" applyFill="1" applyAlignment="1">
      <alignment vertical="center"/>
    </xf>
    <xf numFmtId="0" fontId="22" fillId="2" borderId="0" xfId="8" applyFont="1" applyFill="1" applyAlignment="1">
      <alignment vertical="center"/>
    </xf>
    <xf numFmtId="0" fontId="23" fillId="2" borderId="5" xfId="8" applyFont="1" applyFill="1" applyBorder="1"/>
    <xf numFmtId="0" fontId="23" fillId="2" borderId="0" xfId="8" applyFont="1" applyFill="1" applyAlignment="1">
      <alignment vertical="center"/>
    </xf>
    <xf numFmtId="0" fontId="6" fillId="0" borderId="1" xfId="3" applyFont="1" applyBorder="1" applyAlignment="1">
      <alignment horizontal="centerContinuous"/>
    </xf>
    <xf numFmtId="0" fontId="6" fillId="2" borderId="1" xfId="3" applyFont="1" applyFill="1" applyBorder="1" applyAlignment="1">
      <alignment horizontal="centerContinuous"/>
    </xf>
    <xf numFmtId="0" fontId="0" fillId="2" borderId="5" xfId="0" applyFill="1" applyBorder="1"/>
    <xf numFmtId="0" fontId="0" fillId="2" borderId="0" xfId="0" applyFill="1"/>
    <xf numFmtId="0" fontId="10" fillId="2" borderId="0" xfId="0" applyFont="1" applyFill="1"/>
    <xf numFmtId="0" fontId="24" fillId="2" borderId="0" xfId="0" applyFont="1" applyFill="1" applyAlignment="1">
      <alignment horizontal="left" vertical="center" wrapText="1"/>
    </xf>
    <xf numFmtId="0" fontId="25" fillId="2" borderId="0" xfId="17" applyFont="1" applyFill="1" applyAlignment="1">
      <alignment horizontal="left" vertical="center" wrapText="1"/>
    </xf>
    <xf numFmtId="0" fontId="24" fillId="2" borderId="0" xfId="0" applyFont="1" applyFill="1" applyAlignment="1">
      <alignment horizontal="left"/>
    </xf>
    <xf numFmtId="0" fontId="10" fillId="2" borderId="0" xfId="0" applyFont="1" applyFill="1" applyAlignment="1">
      <alignment horizontal="left"/>
    </xf>
    <xf numFmtId="173" fontId="1" fillId="0" borderId="0" xfId="0" applyNumberFormat="1" applyFont="1"/>
    <xf numFmtId="171" fontId="1" fillId="0" borderId="0" xfId="1" applyNumberFormat="1" applyFont="1"/>
    <xf numFmtId="171" fontId="1" fillId="0" borderId="0" xfId="1" applyNumberFormat="1" applyFont="1" applyFill="1"/>
    <xf numFmtId="170" fontId="1" fillId="0" borderId="0" xfId="0" applyNumberFormat="1" applyFont="1"/>
    <xf numFmtId="0" fontId="8" fillId="0" borderId="0" xfId="3" applyFont="1" applyAlignment="1">
      <alignment horizontal="center"/>
    </xf>
    <xf numFmtId="0" fontId="8" fillId="0" borderId="0" xfId="3" applyFont="1" applyAlignment="1">
      <alignment horizontal="right"/>
    </xf>
    <xf numFmtId="0" fontId="8" fillId="2" borderId="0" xfId="3" applyFont="1" applyFill="1" applyAlignment="1">
      <alignment horizontal="right"/>
    </xf>
    <xf numFmtId="0" fontId="8" fillId="2" borderId="0" xfId="3" applyFont="1" applyFill="1" applyAlignment="1">
      <alignment horizontal="center"/>
    </xf>
    <xf numFmtId="0" fontId="26" fillId="2" borderId="0" xfId="0" applyFont="1" applyFill="1"/>
    <xf numFmtId="0" fontId="26" fillId="0" borderId="0" xfId="0" applyFont="1"/>
    <xf numFmtId="0" fontId="7" fillId="2" borderId="0" xfId="3" applyFont="1" applyFill="1"/>
    <xf numFmtId="165" fontId="1" fillId="0" borderId="0" xfId="0" applyNumberFormat="1" applyFont="1"/>
    <xf numFmtId="173" fontId="5" fillId="0" borderId="0" xfId="5" applyNumberFormat="1" applyFont="1" applyFill="1"/>
    <xf numFmtId="173" fontId="6" fillId="0" borderId="0" xfId="5" applyNumberFormat="1" applyFont="1" applyFill="1" applyAlignment="1">
      <alignment vertical="center"/>
    </xf>
    <xf numFmtId="173" fontId="5" fillId="0" borderId="0" xfId="5" applyNumberFormat="1" applyFont="1" applyFill="1" applyAlignment="1">
      <alignment vertical="center"/>
    </xf>
    <xf numFmtId="9" fontId="5" fillId="0" borderId="6" xfId="13" applyFont="1" applyFill="1" applyBorder="1"/>
    <xf numFmtId="9" fontId="5" fillId="0" borderId="0" xfId="13" applyFont="1" applyFill="1"/>
    <xf numFmtId="174" fontId="5" fillId="0" borderId="0" xfId="1" applyNumberFormat="1" applyFont="1" applyFill="1"/>
    <xf numFmtId="174" fontId="5" fillId="3" borderId="0" xfId="1" applyNumberFormat="1" applyFont="1" applyFill="1"/>
    <xf numFmtId="174" fontId="5" fillId="0" borderId="1" xfId="1" applyNumberFormat="1" applyFont="1" applyFill="1" applyBorder="1"/>
    <xf numFmtId="174" fontId="5" fillId="3" borderId="1" xfId="1" applyNumberFormat="1" applyFont="1" applyFill="1" applyBorder="1"/>
    <xf numFmtId="174" fontId="5" fillId="2" borderId="1" xfId="1" applyNumberFormat="1" applyFont="1" applyFill="1" applyBorder="1"/>
    <xf numFmtId="173" fontId="0" fillId="0" borderId="0" xfId="1" applyNumberFormat="1" applyFont="1" applyFill="1" applyBorder="1" applyAlignment="1"/>
    <xf numFmtId="173" fontId="0" fillId="0" borderId="0" xfId="1" applyNumberFormat="1" applyFont="1"/>
    <xf numFmtId="173" fontId="0" fillId="0" borderId="0" xfId="1" applyNumberFormat="1" applyFont="1" applyFill="1"/>
    <xf numFmtId="173" fontId="6" fillId="3" borderId="0" xfId="1" applyNumberFormat="1" applyFont="1" applyFill="1"/>
    <xf numFmtId="173" fontId="5" fillId="0" borderId="5" xfId="1" applyNumberFormat="1" applyFont="1" applyFill="1" applyBorder="1"/>
    <xf numFmtId="173" fontId="5" fillId="3" borderId="5" xfId="1" applyNumberFormat="1" applyFont="1" applyFill="1" applyBorder="1"/>
    <xf numFmtId="173" fontId="0" fillId="3" borderId="0" xfId="0" applyNumberFormat="1" applyFill="1"/>
    <xf numFmtId="173" fontId="0" fillId="3" borderId="0" xfId="1" applyNumberFormat="1" applyFont="1" applyFill="1"/>
    <xf numFmtId="0" fontId="6" fillId="3" borderId="0" xfId="3" applyFont="1" applyFill="1" applyAlignment="1">
      <alignment horizontal="right"/>
    </xf>
    <xf numFmtId="0" fontId="5" fillId="3" borderId="0" xfId="3" applyFont="1" applyFill="1" applyAlignment="1">
      <alignment horizontal="right"/>
    </xf>
    <xf numFmtId="174" fontId="5" fillId="3" borderId="0" xfId="1" applyNumberFormat="1" applyFont="1" applyFill="1" applyAlignment="1">
      <alignment horizontal="center"/>
    </xf>
    <xf numFmtId="174" fontId="6" fillId="3" borderId="4" xfId="1" applyNumberFormat="1" applyFont="1" applyFill="1" applyBorder="1"/>
    <xf numFmtId="174" fontId="6" fillId="3" borderId="0" xfId="1" applyNumberFormat="1" applyFont="1" applyFill="1" applyAlignment="1">
      <alignment horizontal="center"/>
    </xf>
    <xf numFmtId="174" fontId="6" fillId="3" borderId="3" xfId="1" applyNumberFormat="1" applyFont="1" applyFill="1" applyBorder="1"/>
    <xf numFmtId="0" fontId="6" fillId="3" borderId="1" xfId="3" applyFont="1" applyFill="1" applyBorder="1" applyAlignment="1">
      <alignment horizontal="right" wrapText="1"/>
    </xf>
    <xf numFmtId="0" fontId="6" fillId="3" borderId="5" xfId="10" applyFont="1" applyFill="1" applyBorder="1" applyAlignment="1">
      <alignment horizontal="right"/>
    </xf>
    <xf numFmtId="0" fontId="13" fillId="3" borderId="0" xfId="8" applyFont="1" applyFill="1"/>
    <xf numFmtId="173" fontId="5" fillId="3" borderId="0" xfId="5" applyNumberFormat="1" applyFont="1" applyFill="1" applyAlignment="1">
      <alignment vertical="center"/>
    </xf>
    <xf numFmtId="173" fontId="14" fillId="3" borderId="0" xfId="5" applyNumberFormat="1" applyFont="1" applyFill="1" applyAlignment="1">
      <alignment vertical="center"/>
    </xf>
    <xf numFmtId="173" fontId="16" fillId="3" borderId="0" xfId="5" applyNumberFormat="1" applyFont="1" applyFill="1"/>
    <xf numFmtId="0" fontId="8" fillId="3" borderId="0" xfId="8" applyFont="1" applyFill="1"/>
    <xf numFmtId="173" fontId="6" fillId="3" borderId="0" xfId="5" applyNumberFormat="1" applyFont="1" applyFill="1"/>
    <xf numFmtId="173" fontId="6" fillId="3" borderId="0" xfId="5" applyNumberFormat="1" applyFont="1" applyFill="1" applyAlignment="1">
      <alignment vertical="center"/>
    </xf>
    <xf numFmtId="9" fontId="8" fillId="3" borderId="6" xfId="13" applyFont="1" applyFill="1" applyBorder="1"/>
    <xf numFmtId="9" fontId="8" fillId="3" borderId="0" xfId="13" applyFont="1" applyFill="1"/>
    <xf numFmtId="173" fontId="5" fillId="3" borderId="0" xfId="5" applyNumberFormat="1" applyFont="1" applyFill="1"/>
    <xf numFmtId="9" fontId="5" fillId="3" borderId="6" xfId="13" applyFont="1" applyFill="1" applyBorder="1"/>
    <xf numFmtId="9" fontId="5" fillId="3" borderId="0" xfId="13" applyFont="1" applyFill="1"/>
    <xf numFmtId="0" fontId="6" fillId="0" borderId="1" xfId="3" applyFont="1" applyBorder="1" applyAlignment="1">
      <alignment horizontal="right"/>
    </xf>
    <xf numFmtId="4" fontId="6" fillId="0" borderId="0" xfId="4" applyNumberFormat="1" applyFont="1" applyAlignment="1">
      <alignment horizontal="right"/>
    </xf>
    <xf numFmtId="173" fontId="5" fillId="0" borderId="0" xfId="4" applyNumberFormat="1" applyFont="1"/>
    <xf numFmtId="0" fontId="6" fillId="0" borderId="1" xfId="3" applyFont="1" applyBorder="1" applyAlignment="1">
      <alignment horizontal="right" wrapText="1"/>
    </xf>
    <xf numFmtId="174" fontId="6" fillId="2" borderId="0" xfId="1" applyNumberFormat="1" applyFont="1" applyFill="1" applyBorder="1" applyAlignment="1">
      <alignment horizontal="center"/>
    </xf>
    <xf numFmtId="174" fontId="6" fillId="3" borderId="0" xfId="1" applyNumberFormat="1" applyFont="1" applyFill="1" applyBorder="1" applyAlignment="1">
      <alignment horizontal="center"/>
    </xf>
    <xf numFmtId="174" fontId="6" fillId="0" borderId="0" xfId="1" applyNumberFormat="1" applyFont="1" applyFill="1" applyBorder="1" applyAlignment="1">
      <alignment horizontal="center"/>
    </xf>
    <xf numFmtId="174" fontId="6" fillId="2" borderId="0" xfId="1" applyNumberFormat="1" applyFont="1" applyFill="1" applyBorder="1"/>
    <xf numFmtId="174" fontId="6" fillId="0" borderId="0" xfId="1" applyNumberFormat="1" applyFont="1" applyFill="1" applyBorder="1"/>
    <xf numFmtId="174" fontId="6" fillId="3" borderId="0" xfId="1" applyNumberFormat="1" applyFont="1" applyFill="1" applyBorder="1"/>
    <xf numFmtId="0" fontId="6" fillId="0" borderId="1" xfId="3" applyFont="1" applyBorder="1" applyAlignment="1">
      <alignment horizontal="center" vertical="center"/>
    </xf>
    <xf numFmtId="0" fontId="6" fillId="0" borderId="0" xfId="7" applyFont="1" applyAlignment="1">
      <alignment horizontal="right"/>
    </xf>
    <xf numFmtId="173" fontId="6" fillId="0" borderId="4" xfId="1" applyNumberFormat="1" applyFont="1" applyFill="1" applyBorder="1"/>
    <xf numFmtId="173" fontId="5" fillId="0" borderId="0" xfId="7" applyNumberFormat="1" applyFont="1" applyAlignment="1">
      <alignment horizontal="right"/>
    </xf>
    <xf numFmtId="173" fontId="6" fillId="0" borderId="0" xfId="7" applyNumberFormat="1" applyFont="1" applyAlignment="1">
      <alignment horizontal="right"/>
    </xf>
    <xf numFmtId="0" fontId="6" fillId="0" borderId="5" xfId="9" applyFont="1" applyBorder="1" applyAlignment="1">
      <alignment horizontal="right"/>
    </xf>
    <xf numFmtId="3" fontId="6" fillId="0" borderId="5" xfId="9" applyNumberFormat="1" applyFont="1" applyBorder="1" applyAlignment="1">
      <alignment horizontal="right"/>
    </xf>
    <xf numFmtId="0" fontId="5" fillId="0" borderId="0" xfId="8" applyFont="1" applyAlignment="1">
      <alignment horizontal="center"/>
    </xf>
    <xf numFmtId="0" fontId="5" fillId="0" borderId="0" xfId="8" applyFont="1" applyAlignment="1">
      <alignment horizontal="left"/>
    </xf>
    <xf numFmtId="173" fontId="6" fillId="0" borderId="0" xfId="5" applyNumberFormat="1" applyFont="1" applyFill="1"/>
    <xf numFmtId="170" fontId="5" fillId="0" borderId="0" xfId="8" applyNumberFormat="1" applyFont="1"/>
    <xf numFmtId="0" fontId="5" fillId="0" borderId="0" xfId="8" applyFont="1"/>
    <xf numFmtId="0" fontId="1" fillId="2" borderId="0" xfId="0" applyFont="1" applyFill="1"/>
    <xf numFmtId="0" fontId="6" fillId="0" borderId="0" xfId="8" applyFont="1" applyAlignment="1">
      <alignment vertical="center"/>
    </xf>
    <xf numFmtId="9" fontId="27" fillId="0" borderId="6" xfId="13" applyFont="1" applyFill="1" applyBorder="1"/>
    <xf numFmtId="9" fontId="27" fillId="0" borderId="0" xfId="13" applyFont="1" applyFill="1"/>
    <xf numFmtId="173" fontId="5" fillId="2" borderId="5" xfId="1" applyNumberFormat="1" applyFont="1" applyFill="1" applyBorder="1"/>
    <xf numFmtId="174" fontId="5" fillId="2" borderId="0" xfId="1" applyNumberFormat="1" applyFont="1" applyFill="1"/>
    <xf numFmtId="173" fontId="0" fillId="2" borderId="0" xfId="1" applyNumberFormat="1" applyFont="1" applyFill="1" applyBorder="1" applyAlignment="1"/>
    <xf numFmtId="0" fontId="1" fillId="0" borderId="5" xfId="0" applyFont="1" applyBorder="1"/>
    <xf numFmtId="0" fontId="1" fillId="2" borderId="5" xfId="0" applyFont="1" applyFill="1" applyBorder="1"/>
    <xf numFmtId="0" fontId="6" fillId="2" borderId="0" xfId="8" applyFont="1" applyFill="1" applyAlignment="1">
      <alignment horizontal="center" vertical="center"/>
    </xf>
    <xf numFmtId="0" fontId="23" fillId="2" borderId="0" xfId="8" applyFont="1" applyFill="1"/>
    <xf numFmtId="9" fontId="27" fillId="2" borderId="6" xfId="13" applyFont="1" applyFill="1" applyBorder="1"/>
    <xf numFmtId="9" fontId="27" fillId="2" borderId="0" xfId="13" applyFont="1" applyFill="1"/>
    <xf numFmtId="0" fontId="14" fillId="3" borderId="0" xfId="8" applyFont="1" applyFill="1"/>
    <xf numFmtId="0" fontId="6" fillId="3" borderId="0" xfId="8" applyFont="1" applyFill="1" applyAlignment="1">
      <alignment vertical="center"/>
    </xf>
    <xf numFmtId="9" fontId="27" fillId="3" borderId="6" xfId="13" applyFont="1" applyFill="1" applyBorder="1"/>
    <xf numFmtId="9" fontId="27" fillId="3" borderId="0" xfId="13" applyFont="1" applyFill="1"/>
    <xf numFmtId="0" fontId="6" fillId="3" borderId="0" xfId="8" applyFont="1" applyFill="1" applyAlignment="1">
      <alignment horizontal="center" vertical="center"/>
    </xf>
    <xf numFmtId="175" fontId="5" fillId="3" borderId="0" xfId="0" applyNumberFormat="1" applyFont="1" applyFill="1"/>
    <xf numFmtId="175" fontId="5" fillId="3" borderId="0" xfId="5" applyNumberFormat="1" applyFont="1" applyFill="1" applyAlignment="1">
      <alignment vertical="center"/>
    </xf>
    <xf numFmtId="0" fontId="26" fillId="3" borderId="0" xfId="0" applyFont="1" applyFill="1"/>
    <xf numFmtId="170" fontId="6" fillId="3" borderId="0" xfId="1" applyNumberFormat="1" applyFont="1" applyFill="1" applyAlignment="1">
      <alignment horizontal="center"/>
    </xf>
    <xf numFmtId="43" fontId="5" fillId="3" borderId="0" xfId="1" applyFont="1" applyFill="1" applyAlignment="1">
      <alignment horizontal="right"/>
    </xf>
    <xf numFmtId="0" fontId="6" fillId="3" borderId="0" xfId="3" applyFont="1" applyFill="1"/>
    <xf numFmtId="0" fontId="5" fillId="3" borderId="1" xfId="3" applyFont="1" applyFill="1" applyBorder="1" applyAlignment="1">
      <alignment horizontal="centerContinuous"/>
    </xf>
    <xf numFmtId="43" fontId="6" fillId="3" borderId="0" xfId="1" quotePrefix="1" applyFont="1" applyFill="1" applyAlignment="1">
      <alignment horizontal="right"/>
    </xf>
    <xf numFmtId="173" fontId="6" fillId="3" borderId="0" xfId="1" applyNumberFormat="1" applyFont="1" applyFill="1" applyAlignment="1">
      <alignment horizontal="center"/>
    </xf>
    <xf numFmtId="173" fontId="5" fillId="3" borderId="0" xfId="1" applyNumberFormat="1" applyFont="1" applyFill="1"/>
    <xf numFmtId="173" fontId="5" fillId="3" borderId="0" xfId="1" applyNumberFormat="1" applyFont="1" applyFill="1" applyAlignment="1">
      <alignment horizontal="right"/>
    </xf>
    <xf numFmtId="173" fontId="5" fillId="3" borderId="1" xfId="1" applyNumberFormat="1" applyFont="1" applyFill="1" applyBorder="1" applyAlignment="1">
      <alignment horizontal="center"/>
    </xf>
    <xf numFmtId="173" fontId="5" fillId="3" borderId="0" xfId="1" applyNumberFormat="1" applyFont="1" applyFill="1" applyBorder="1" applyAlignment="1">
      <alignment horizontal="center"/>
    </xf>
    <xf numFmtId="173" fontId="5" fillId="3" borderId="5" xfId="0" applyNumberFormat="1" applyFont="1" applyFill="1" applyBorder="1"/>
    <xf numFmtId="173" fontId="5" fillId="3" borderId="1" xfId="1" applyNumberFormat="1" applyFont="1" applyFill="1" applyBorder="1" applyAlignment="1">
      <alignment horizontal="left"/>
    </xf>
    <xf numFmtId="173" fontId="6" fillId="3" borderId="4" xfId="1" applyNumberFormat="1" applyFont="1" applyFill="1" applyBorder="1" applyAlignment="1">
      <alignment horizontal="center"/>
    </xf>
    <xf numFmtId="173" fontId="5" fillId="3" borderId="0" xfId="0" applyNumberFormat="1" applyFont="1" applyFill="1"/>
    <xf numFmtId="0" fontId="6" fillId="3" borderId="1" xfId="3" applyFont="1" applyFill="1" applyBorder="1" applyAlignment="1">
      <alignment horizontal="center" vertical="center"/>
    </xf>
    <xf numFmtId="0" fontId="6" fillId="3" borderId="0" xfId="7" applyFont="1" applyFill="1" applyAlignment="1">
      <alignment horizontal="right"/>
    </xf>
    <xf numFmtId="173" fontId="6" fillId="3" borderId="4" xfId="1" applyNumberFormat="1" applyFont="1" applyFill="1" applyBorder="1"/>
    <xf numFmtId="173" fontId="5" fillId="3" borderId="0" xfId="7" applyNumberFormat="1" applyFont="1" applyFill="1" applyAlignment="1">
      <alignment horizontal="right"/>
    </xf>
    <xf numFmtId="173" fontId="6" fillId="3" borderId="0" xfId="7" applyNumberFormat="1" applyFont="1" applyFill="1" applyAlignment="1">
      <alignment horizontal="right"/>
    </xf>
    <xf numFmtId="173" fontId="6" fillId="3" borderId="1" xfId="1" applyNumberFormat="1" applyFont="1" applyFill="1" applyBorder="1"/>
    <xf numFmtId="9" fontId="1" fillId="0" borderId="0" xfId="2" applyFont="1"/>
    <xf numFmtId="0" fontId="5" fillId="0" borderId="0" xfId="0" applyFont="1" applyAlignment="1">
      <alignment horizontal="right"/>
    </xf>
    <xf numFmtId="171" fontId="5" fillId="0" borderId="0" xfId="1" applyNumberFormat="1" applyFont="1" applyFill="1" applyAlignment="1">
      <alignment horizontal="right"/>
    </xf>
    <xf numFmtId="0" fontId="1" fillId="0" borderId="0" xfId="0" applyFont="1" applyAlignment="1">
      <alignment horizontal="right"/>
    </xf>
    <xf numFmtId="0" fontId="1" fillId="2" borderId="0" xfId="0" applyFont="1" applyFill="1" applyAlignment="1">
      <alignment horizontal="right"/>
    </xf>
    <xf numFmtId="177" fontId="1" fillId="0" borderId="0" xfId="0" applyNumberFormat="1" applyFont="1"/>
    <xf numFmtId="173" fontId="3" fillId="3" borderId="0" xfId="1" applyNumberFormat="1" applyFont="1" applyFill="1"/>
    <xf numFmtId="0" fontId="0" fillId="0" borderId="5" xfId="0" applyBorder="1"/>
    <xf numFmtId="0" fontId="6" fillId="2" borderId="5" xfId="3" applyFont="1" applyFill="1" applyBorder="1" applyAlignment="1">
      <alignment horizontal="centerContinuous"/>
    </xf>
    <xf numFmtId="9" fontId="1" fillId="0" borderId="0" xfId="0" applyNumberFormat="1" applyFont="1" applyAlignment="1">
      <alignment horizontal="right"/>
    </xf>
    <xf numFmtId="173" fontId="6" fillId="0" borderId="5" xfId="5" applyNumberFormat="1" applyFont="1" applyFill="1" applyBorder="1" applyAlignment="1">
      <alignment vertical="center"/>
    </xf>
    <xf numFmtId="173" fontId="6" fillId="3" borderId="5" xfId="5" applyNumberFormat="1" applyFont="1" applyFill="1" applyBorder="1" applyAlignment="1">
      <alignment vertical="center"/>
    </xf>
    <xf numFmtId="173" fontId="6" fillId="0" borderId="0" xfId="5" applyNumberFormat="1" applyFont="1" applyFill="1" applyBorder="1" applyAlignment="1">
      <alignment vertical="center"/>
    </xf>
    <xf numFmtId="173" fontId="6" fillId="3" borderId="0" xfId="5" applyNumberFormat="1" applyFont="1" applyFill="1" applyBorder="1" applyAlignment="1">
      <alignment vertical="center"/>
    </xf>
    <xf numFmtId="0" fontId="0" fillId="0" borderId="25" xfId="0" applyBorder="1"/>
    <xf numFmtId="171" fontId="5" fillId="2" borderId="0" xfId="0" applyNumberFormat="1" applyFont="1" applyFill="1"/>
    <xf numFmtId="171" fontId="0" fillId="0" borderId="0" xfId="1" applyNumberFormat="1" applyFont="1"/>
    <xf numFmtId="171" fontId="0" fillId="2" borderId="0" xfId="1" applyNumberFormat="1" applyFont="1" applyFill="1"/>
    <xf numFmtId="171" fontId="5" fillId="2" borderId="0" xfId="1" applyNumberFormat="1" applyFont="1" applyFill="1"/>
    <xf numFmtId="0" fontId="6" fillId="2" borderId="0" xfId="3" applyFont="1" applyFill="1" applyAlignment="1">
      <alignment horizontal="left"/>
    </xf>
    <xf numFmtId="0" fontId="6" fillId="2" borderId="0" xfId="8" applyFont="1" applyFill="1" applyAlignment="1">
      <alignment horizontal="center"/>
    </xf>
    <xf numFmtId="0" fontId="0" fillId="2" borderId="25" xfId="0" applyFill="1" applyBorder="1"/>
    <xf numFmtId="0" fontId="6" fillId="2" borderId="26" xfId="0" applyFont="1" applyFill="1" applyBorder="1"/>
    <xf numFmtId="175" fontId="6" fillId="0" borderId="26" xfId="0" applyNumberFormat="1" applyFont="1" applyBorder="1"/>
    <xf numFmtId="175" fontId="6" fillId="3" borderId="26" xfId="0" applyNumberFormat="1" applyFont="1" applyFill="1" applyBorder="1"/>
    <xf numFmtId="175" fontId="6" fillId="2" borderId="26" xfId="0" applyNumberFormat="1" applyFont="1" applyFill="1" applyBorder="1"/>
    <xf numFmtId="3" fontId="6" fillId="2" borderId="26" xfId="4" applyNumberFormat="1" applyFont="1" applyFill="1" applyBorder="1"/>
    <xf numFmtId="173" fontId="6" fillId="0" borderId="26" xfId="1" applyNumberFormat="1" applyFont="1" applyFill="1" applyBorder="1" applyAlignment="1">
      <alignment horizontal="center"/>
    </xf>
    <xf numFmtId="173" fontId="6" fillId="3" borderId="26" xfId="1" applyNumberFormat="1" applyFont="1" applyFill="1" applyBorder="1" applyAlignment="1">
      <alignment horizontal="center"/>
    </xf>
    <xf numFmtId="173" fontId="6" fillId="2" borderId="26" xfId="1" applyNumberFormat="1" applyFont="1" applyFill="1" applyBorder="1" applyAlignment="1">
      <alignment horizontal="center"/>
    </xf>
    <xf numFmtId="0" fontId="6" fillId="2" borderId="26" xfId="3" applyFont="1" applyFill="1" applyBorder="1"/>
    <xf numFmtId="174" fontId="6" fillId="2" borderId="26" xfId="1" applyNumberFormat="1" applyFont="1" applyFill="1" applyBorder="1"/>
    <xf numFmtId="174" fontId="6" fillId="3" borderId="26" xfId="1" applyNumberFormat="1" applyFont="1" applyFill="1" applyBorder="1"/>
    <xf numFmtId="174" fontId="6" fillId="0" borderId="26" xfId="1" applyNumberFormat="1" applyFont="1" applyFill="1" applyBorder="1"/>
    <xf numFmtId="0" fontId="6" fillId="2" borderId="26" xfId="7" applyFont="1" applyFill="1" applyBorder="1"/>
    <xf numFmtId="173" fontId="6" fillId="2" borderId="26" xfId="1" applyNumberFormat="1" applyFont="1" applyFill="1" applyBorder="1"/>
    <xf numFmtId="173" fontId="6" fillId="3" borderId="26" xfId="1" applyNumberFormat="1" applyFont="1" applyFill="1" applyBorder="1"/>
    <xf numFmtId="0" fontId="6" fillId="2" borderId="26" xfId="8" applyFont="1" applyFill="1" applyBorder="1" applyAlignment="1">
      <alignment horizontal="left"/>
    </xf>
    <xf numFmtId="173" fontId="6" fillId="2" borderId="26" xfId="5" applyNumberFormat="1" applyFont="1" applyFill="1" applyBorder="1" applyAlignment="1">
      <alignment vertical="center"/>
    </xf>
    <xf numFmtId="173" fontId="6" fillId="3" borderId="26" xfId="5" applyNumberFormat="1" applyFont="1" applyFill="1" applyBorder="1" applyAlignment="1">
      <alignment vertical="center"/>
    </xf>
    <xf numFmtId="173" fontId="6" fillId="0" borderId="26" xfId="5" applyNumberFormat="1" applyFont="1" applyFill="1" applyBorder="1" applyAlignment="1">
      <alignment vertical="center"/>
    </xf>
    <xf numFmtId="0" fontId="6" fillId="2" borderId="25" xfId="8" applyFont="1" applyFill="1" applyBorder="1" applyAlignment="1">
      <alignment horizontal="center"/>
    </xf>
    <xf numFmtId="0" fontId="3" fillId="2" borderId="26" xfId="0" applyFont="1" applyFill="1" applyBorder="1"/>
    <xf numFmtId="173" fontId="6" fillId="0" borderId="26" xfId="1" applyNumberFormat="1" applyFont="1" applyFill="1" applyBorder="1"/>
    <xf numFmtId="171" fontId="5" fillId="0" borderId="0" xfId="0" applyNumberFormat="1" applyFont="1"/>
    <xf numFmtId="0" fontId="6" fillId="0" borderId="26" xfId="3" applyFont="1" applyBorder="1"/>
    <xf numFmtId="171" fontId="0" fillId="0" borderId="0" xfId="1" applyNumberFormat="1" applyFont="1" applyFill="1"/>
    <xf numFmtId="178" fontId="0" fillId="0" borderId="0" xfId="0" applyNumberFormat="1" applyAlignment="1">
      <alignment horizontal="right"/>
    </xf>
    <xf numFmtId="178" fontId="3" fillId="0" borderId="26" xfId="0" applyNumberFormat="1" applyFont="1" applyBorder="1" applyAlignment="1">
      <alignment horizontal="right"/>
    </xf>
    <xf numFmtId="0" fontId="3" fillId="0" borderId="26" xfId="0" applyFont="1" applyBorder="1" applyAlignment="1">
      <alignment horizontal="right"/>
    </xf>
    <xf numFmtId="0" fontId="3" fillId="0" borderId="0" xfId="0" applyFont="1"/>
    <xf numFmtId="178" fontId="3" fillId="0" borderId="0" xfId="0" applyNumberFormat="1" applyFont="1" applyAlignment="1">
      <alignment horizontal="right"/>
    </xf>
    <xf numFmtId="0" fontId="78" fillId="0" borderId="0" xfId="0" applyFont="1"/>
    <xf numFmtId="178" fontId="78" fillId="0" borderId="0" xfId="2" applyNumberFormat="1" applyFont="1" applyAlignment="1">
      <alignment horizontal="right"/>
    </xf>
    <xf numFmtId="9" fontId="78" fillId="0" borderId="0" xfId="2" applyFont="1" applyAlignment="1">
      <alignment horizontal="right"/>
    </xf>
    <xf numFmtId="178" fontId="78" fillId="0" borderId="0" xfId="0" applyNumberFormat="1" applyFont="1" applyAlignment="1">
      <alignment horizontal="right"/>
    </xf>
    <xf numFmtId="0" fontId="3" fillId="31" borderId="0" xfId="0" applyFont="1" applyFill="1"/>
    <xf numFmtId="178" fontId="3" fillId="31" borderId="0" xfId="0" applyNumberFormat="1" applyFont="1" applyFill="1" applyAlignment="1">
      <alignment horizontal="right"/>
    </xf>
    <xf numFmtId="0" fontId="21" fillId="0" borderId="0" xfId="0" applyFont="1"/>
    <xf numFmtId="178" fontId="21" fillId="0" borderId="0" xfId="0" applyNumberFormat="1" applyFont="1" applyAlignment="1">
      <alignment horizontal="right"/>
    </xf>
    <xf numFmtId="178" fontId="3" fillId="0" borderId="26" xfId="0" applyNumberFormat="1" applyFont="1" applyBorder="1" applyAlignment="1">
      <alignment horizontal="left"/>
    </xf>
    <xf numFmtId="9" fontId="3" fillId="0" borderId="0" xfId="2" applyFont="1"/>
    <xf numFmtId="9" fontId="78" fillId="0" borderId="0" xfId="2" applyFont="1"/>
    <xf numFmtId="9" fontId="78" fillId="0" borderId="0" xfId="2" applyFont="1" applyBorder="1" applyAlignment="1">
      <alignment horizontal="right"/>
    </xf>
    <xf numFmtId="9" fontId="3" fillId="0" borderId="0" xfId="2" applyFont="1" applyAlignment="1">
      <alignment horizontal="right"/>
    </xf>
    <xf numFmtId="178" fontId="0" fillId="2" borderId="0" xfId="0" applyNumberFormat="1" applyFill="1" applyAlignment="1">
      <alignment horizontal="right"/>
    </xf>
    <xf numFmtId="9" fontId="0" fillId="0" borderId="0" xfId="2" applyFont="1" applyBorder="1" applyAlignment="1">
      <alignment horizontal="right"/>
    </xf>
    <xf numFmtId="178" fontId="0" fillId="0" borderId="0" xfId="0" applyNumberFormat="1" applyAlignment="1">
      <alignment vertical="top" wrapText="1"/>
    </xf>
    <xf numFmtId="0" fontId="5" fillId="2" borderId="5" xfId="7" applyFont="1" applyFill="1" applyBorder="1" applyAlignment="1">
      <alignment horizontal="centerContinuous"/>
    </xf>
    <xf numFmtId="0" fontId="8" fillId="2" borderId="0" xfId="0" applyFont="1" applyFill="1"/>
    <xf numFmtId="0" fontId="3" fillId="0" borderId="0" xfId="0" applyFont="1" applyAlignment="1">
      <alignment horizontal="right"/>
    </xf>
    <xf numFmtId="0" fontId="0" fillId="0" borderId="0" xfId="0" applyAlignment="1">
      <alignment horizontal="right"/>
    </xf>
    <xf numFmtId="0" fontId="78" fillId="0" borderId="0" xfId="0" applyFont="1" applyAlignment="1">
      <alignment horizontal="right"/>
    </xf>
    <xf numFmtId="0" fontId="3" fillId="31" borderId="0" xfId="0" applyFont="1" applyFill="1" applyAlignment="1">
      <alignment horizontal="right"/>
    </xf>
    <xf numFmtId="0" fontId="21" fillId="0" borderId="0" xfId="0" applyFont="1" applyAlignment="1">
      <alignment horizontal="right"/>
    </xf>
    <xf numFmtId="9" fontId="0" fillId="0" borderId="0" xfId="2" applyFont="1" applyAlignment="1">
      <alignment horizontal="right"/>
    </xf>
    <xf numFmtId="165" fontId="5" fillId="0" borderId="0" xfId="0" applyNumberFormat="1" applyFont="1"/>
    <xf numFmtId="175" fontId="6" fillId="0" borderId="0" xfId="0" applyNumberFormat="1" applyFont="1"/>
    <xf numFmtId="175" fontId="6" fillId="3" borderId="0" xfId="0" applyNumberFormat="1" applyFont="1" applyFill="1"/>
    <xf numFmtId="175" fontId="6" fillId="2" borderId="0" xfId="0" applyNumberFormat="1" applyFont="1" applyFill="1"/>
    <xf numFmtId="0" fontId="2" fillId="2" borderId="1" xfId="3" applyFont="1" applyFill="1" applyBorder="1" applyAlignment="1">
      <alignment horizontal="left"/>
    </xf>
    <xf numFmtId="4" fontId="3" fillId="0" borderId="0" xfId="0" applyNumberFormat="1" applyFont="1" applyAlignment="1">
      <alignment horizontal="right"/>
    </xf>
    <xf numFmtId="179" fontId="0" fillId="0" borderId="0" xfId="0" applyNumberFormat="1" applyAlignment="1">
      <alignment horizontal="right"/>
    </xf>
    <xf numFmtId="178" fontId="78" fillId="0" borderId="0" xfId="2" applyNumberFormat="1" applyFont="1" applyFill="1" applyAlignment="1">
      <alignment horizontal="right"/>
    </xf>
    <xf numFmtId="9" fontId="78" fillId="0" borderId="0" xfId="2" applyFont="1" applyFill="1" applyAlignment="1">
      <alignment horizontal="right"/>
    </xf>
    <xf numFmtId="9" fontId="0" fillId="0" borderId="0" xfId="2" applyFont="1"/>
    <xf numFmtId="175" fontId="0" fillId="0" borderId="0" xfId="0" applyNumberFormat="1"/>
    <xf numFmtId="173" fontId="3" fillId="0" borderId="0" xfId="1" applyNumberFormat="1" applyFont="1" applyFill="1"/>
    <xf numFmtId="173" fontId="1" fillId="2" borderId="0" xfId="0" applyNumberFormat="1" applyFont="1" applyFill="1"/>
    <xf numFmtId="0" fontId="6" fillId="2" borderId="0" xfId="3" applyFont="1" applyFill="1" applyAlignment="1">
      <alignment horizontal="left"/>
    </xf>
    <xf numFmtId="0" fontId="0" fillId="0" borderId="0" xfId="0" applyAlignment="1">
      <alignment horizontal="left" vertical="top" wrapText="1"/>
    </xf>
    <xf numFmtId="0" fontId="6" fillId="2" borderId="0" xfId="8" applyFont="1" applyFill="1" applyAlignment="1">
      <alignment horizontal="center"/>
    </xf>
    <xf numFmtId="0" fontId="6" fillId="2" borderId="25" xfId="8" applyFont="1" applyFill="1" applyBorder="1" applyAlignment="1">
      <alignment horizontal="center"/>
    </xf>
    <xf numFmtId="0" fontId="6" fillId="0" borderId="0" xfId="8" applyFont="1" applyAlignment="1">
      <alignment horizontal="center"/>
    </xf>
    <xf numFmtId="178" fontId="0" fillId="0" borderId="0" xfId="0" applyNumberFormat="1" applyFill="1" applyAlignment="1">
      <alignment horizontal="right"/>
    </xf>
    <xf numFmtId="1" fontId="0" fillId="0" borderId="0" xfId="0" applyNumberFormat="1" applyAlignment="1">
      <alignment horizontal="right"/>
    </xf>
  </cellXfs>
  <cellStyles count="5387">
    <cellStyle name="_Konsernnote 16 obl" xfId="38" xr:uid="{18AA7190-FA1C-4CBE-B9B4-0E9251A536A1}"/>
    <cellStyle name="20% - Accent1 2" xfId="39" xr:uid="{150D3DAB-80C6-45BC-AEAB-67FDD3E22DEE}"/>
    <cellStyle name="20% - Accent1 2 2" xfId="250" xr:uid="{83E43720-6B4C-4F20-A255-EFEF9D057428}"/>
    <cellStyle name="20% - Accent2 2" xfId="40" xr:uid="{1369FB17-EEC2-493C-9105-183F79E392FF}"/>
    <cellStyle name="20% - Accent2 2 2" xfId="251" xr:uid="{717FFBAF-FE1F-4B74-8269-11805CA0AAA0}"/>
    <cellStyle name="20% - Accent3 2" xfId="41" xr:uid="{5CF75268-EDE1-4258-8657-06582EEDC17C}"/>
    <cellStyle name="20% - Accent3 2 2" xfId="252" xr:uid="{6BBB78D3-2C20-4C03-9B3A-54A99993E4EC}"/>
    <cellStyle name="20% - Accent4 2" xfId="42" xr:uid="{C5C78D0D-05CF-4B27-B3DD-5A17BFED1A2B}"/>
    <cellStyle name="20% - Accent4 2 2" xfId="253" xr:uid="{5C4F9DF0-5DE9-436B-BCD7-CE3A2BD975AD}"/>
    <cellStyle name="20% - Accent5 2" xfId="43" xr:uid="{6F422172-DE86-44D8-9967-79D84AF38041}"/>
    <cellStyle name="20% - Accent5 2 2" xfId="254" xr:uid="{6016C538-6D34-40FC-899F-54B7E1969997}"/>
    <cellStyle name="20% - Accent6 2" xfId="44" xr:uid="{1A45A9B4-C362-47BE-A241-7C426CDC9C7C}"/>
    <cellStyle name="20% - Accent6 2 2" xfId="255" xr:uid="{1EA109E2-E903-432B-93BD-47580F4E2217}"/>
    <cellStyle name="20% - uthevingsfarge 1" xfId="168" xr:uid="{EDC55EDD-CDD4-4DC9-AB11-410ED5D78F03}"/>
    <cellStyle name="20% - uthevingsfarge 2" xfId="169" xr:uid="{D5A7251B-9B18-4ECF-B8CD-26AB4D31A7B5}"/>
    <cellStyle name="20% - uthevingsfarge 3" xfId="170" xr:uid="{3D1FC430-A5A3-4FD9-A9BA-90BE4A8D8B10}"/>
    <cellStyle name="20% - uthevingsfarge 4" xfId="171" xr:uid="{AF4031C9-EA38-4E94-82E1-7965AC4D4F85}"/>
    <cellStyle name="20% - uthevingsfarge 5" xfId="172" xr:uid="{995F14A5-3A0F-48B8-B198-B4EB0B88939D}"/>
    <cellStyle name="20% - uthevingsfarge 6" xfId="173" xr:uid="{1D9DC5F7-A446-418B-A0EA-09EEB616EBCC}"/>
    <cellStyle name="40% - Accent1 2" xfId="45" xr:uid="{6617B08D-2E0E-42B2-8A45-A6673823F01F}"/>
    <cellStyle name="40% - Accent1 2 2" xfId="256" xr:uid="{F574D0E0-0AFC-4478-905D-C9D6E4DD8B99}"/>
    <cellStyle name="40% - Accent2 2" xfId="46" xr:uid="{94CB0D6B-D1ED-4782-8EA5-88D23FFB64AD}"/>
    <cellStyle name="40% - Accent2 2 2" xfId="257" xr:uid="{120B1C46-2E2D-4667-8F7B-87A483AE205F}"/>
    <cellStyle name="40% - Accent3 2" xfId="47" xr:uid="{5290AD94-3385-42EA-BB19-31B6416F03C1}"/>
    <cellStyle name="40% - Accent3 2 2" xfId="258" xr:uid="{FF2E9441-656C-4726-BAFB-35076A0E2674}"/>
    <cellStyle name="40% - Accent4 2" xfId="48" xr:uid="{6F0049C1-20A6-4536-9600-4CDB53640228}"/>
    <cellStyle name="40% - Accent4 2 2" xfId="259" xr:uid="{51A1C276-4B45-4B68-835A-145A88373630}"/>
    <cellStyle name="40% - Accent5 2" xfId="49" xr:uid="{CCDA1E57-803F-46C7-BD41-AA2EE6AC7652}"/>
    <cellStyle name="40% - Accent5 2 2" xfId="260" xr:uid="{02CFF745-E20A-4D18-A45D-9243D70751C5}"/>
    <cellStyle name="40% - Accent6 2" xfId="50" xr:uid="{5A794EE8-D93B-4B8A-9944-3CA627202E29}"/>
    <cellStyle name="40% - Accent6 2 2" xfId="261" xr:uid="{79538287-C659-409F-BE9E-C91C20CF8BD7}"/>
    <cellStyle name="40% - uthevingsfarge 1" xfId="174" xr:uid="{E8C14137-EB46-4E1F-B75E-B58456806289}"/>
    <cellStyle name="40% - uthevingsfarge 2" xfId="175" xr:uid="{A1AC9106-0253-4064-B6D5-2BCBF299847E}"/>
    <cellStyle name="40% - uthevingsfarge 3" xfId="176" xr:uid="{2BA01570-7662-465F-AC4C-5DE895DEDA7A}"/>
    <cellStyle name="40% - uthevingsfarge 4" xfId="177" xr:uid="{1C61FD21-6E65-4F2A-99D2-4302D9868D7D}"/>
    <cellStyle name="40% - uthevingsfarge 5" xfId="178" xr:uid="{A59F2281-DB70-4F5A-8812-94591D3AED23}"/>
    <cellStyle name="40% - uthevingsfarge 6" xfId="179" xr:uid="{857BDBD4-5D22-4992-AE1B-96AAB1843226}"/>
    <cellStyle name="60% - Accent1 2" xfId="51" xr:uid="{756048D6-68F8-4D9E-B2CA-3D9A91D23670}"/>
    <cellStyle name="60% - Accent2 2" xfId="52" xr:uid="{D82210A9-D4AB-4993-8B11-4521B721BAE3}"/>
    <cellStyle name="60% - Accent3 2" xfId="53" xr:uid="{F70A7096-E45F-4074-8952-A93F5F01A940}"/>
    <cellStyle name="60% - Accent4 2" xfId="54" xr:uid="{C16ADFB6-95D3-4348-8898-AEA2AB4554EE}"/>
    <cellStyle name="60% - Accent5 2" xfId="55" xr:uid="{B658D652-80C9-4E30-8603-9E263E073423}"/>
    <cellStyle name="60% - Accent6 2" xfId="56" xr:uid="{BBA3E865-1C8F-42C9-B9F5-387C8956BEAA}"/>
    <cellStyle name="60% - uthevingsfarge 1" xfId="180" xr:uid="{52BC5C64-A464-4D17-AC8C-964EB57290A0}"/>
    <cellStyle name="60% - uthevingsfarge 2" xfId="181" xr:uid="{D2810B13-A082-4649-8D04-08D3532881E0}"/>
    <cellStyle name="60% - uthevingsfarge 3" xfId="182" xr:uid="{0F5FA0DB-9E9A-4A0C-9BC5-6EB773AE7B2B}"/>
    <cellStyle name="60% - uthevingsfarge 4" xfId="183" xr:uid="{F90888B8-3C74-4838-9AD3-9A83BB876ACF}"/>
    <cellStyle name="60% - uthevingsfarge 5" xfId="184" xr:uid="{8E01D3DD-54A5-42BF-8989-EABFDE1AEECF}"/>
    <cellStyle name="60% - uthevingsfarge 6" xfId="185" xr:uid="{A0C213F9-7E51-4269-A2BA-370D0D75269D}"/>
    <cellStyle name="Accent1 2" xfId="57" xr:uid="{88C86649-D089-4FCD-9350-8EAA4A9FC646}"/>
    <cellStyle name="Accent2 2" xfId="58" xr:uid="{9CCC69C9-1953-4887-9546-484B357A5B35}"/>
    <cellStyle name="Accent3 2" xfId="59" xr:uid="{BB5A9F18-0AC3-49E2-9CC0-1A17D8F31D53}"/>
    <cellStyle name="Accent4 2" xfId="60" xr:uid="{6AD769AF-5383-430C-AAF1-74DBA6F4CEBF}"/>
    <cellStyle name="Accent5 2" xfId="61" xr:uid="{331FA9DF-0ACE-4C22-8C71-BA782459A048}"/>
    <cellStyle name="Accent6 2" xfId="62" xr:uid="{7BA1CD58-F5EC-48E5-A0F4-7829102BC02A}"/>
    <cellStyle name="Arreg" xfId="63" xr:uid="{54E990E3-0B43-4C26-8A80-627092856FEC}"/>
    <cellStyle name="Bad 2" xfId="64" xr:uid="{85F83834-DA3C-4DBA-88DD-A91B6E176EBB}"/>
    <cellStyle name="Beregning" xfId="186" xr:uid="{A614B5C3-A660-41A0-B5FE-4E8D54802AD0}"/>
    <cellStyle name="Beregning 10" xfId="461" xr:uid="{3E4AC082-C3F6-419C-B646-7DEA3223C194}"/>
    <cellStyle name="Beregning 10 2" xfId="976" xr:uid="{FB225FB5-A860-423F-A64D-62CAB54A92A6}"/>
    <cellStyle name="Beregning 10 2 2" xfId="2684" xr:uid="{73D89AAD-7B58-4D0B-8833-8FD16BFF2B1C}"/>
    <cellStyle name="Beregning 10 2 3" xfId="4401" xr:uid="{589CEB5A-C5F5-4677-AF2F-6EC0A9586E92}"/>
    <cellStyle name="Beregning 10 3" xfId="754" xr:uid="{1D19BBCA-94A4-403E-A178-C71996006B1C}"/>
    <cellStyle name="Beregning 10 3 2" xfId="2535" xr:uid="{7B98EC4B-98E3-4104-943E-46BDD7AE51FB}"/>
    <cellStyle name="Beregning 10 3 3" xfId="4252" xr:uid="{A972C271-A52E-4D78-8C6C-9EFC11760838}"/>
    <cellStyle name="Beregning 10 4" xfId="1373" xr:uid="{25781790-F0E2-4C03-B746-15AC8518689E}"/>
    <cellStyle name="Beregning 10 4 2" xfId="2734" xr:uid="{4D7E1DEB-D27B-4956-9764-F310449687CF}"/>
    <cellStyle name="Beregning 10 4 3" xfId="4451" xr:uid="{04568991-D9BD-4069-8E42-C7D25D5BCBF7}"/>
    <cellStyle name="Beregning 10 5" xfId="1603" xr:uid="{69B893F3-A8DD-48C2-9A08-A9F8DAA1532B}"/>
    <cellStyle name="Beregning 10 5 2" xfId="3430" xr:uid="{16061DD1-4895-4BD8-8F3B-2AF7DCF5250B}"/>
    <cellStyle name="Beregning 10 5 3" xfId="4417" xr:uid="{BCD1E910-5B59-43FF-90E2-2FED8D0B10CE}"/>
    <cellStyle name="Beregning 10 6" xfId="1831" xr:uid="{9F79B7AC-20F8-4E71-92F7-B792005573CA}"/>
    <cellStyle name="Beregning 10 6 2" xfId="3548" xr:uid="{B09A74A9-738F-437C-82EE-8BD4EFE6D588}"/>
    <cellStyle name="Beregning 10 6 3" xfId="5263" xr:uid="{ACC24901-BB4A-4869-8D52-AE9E89FFD37A}"/>
    <cellStyle name="Beregning 10 7" xfId="1975" xr:uid="{438258E8-F63E-49A9-A95B-F380658155FC}"/>
    <cellStyle name="Beregning 10 8" xfId="3692" xr:uid="{AC4D9452-9196-43B6-88CB-34ECA162FB8D}"/>
    <cellStyle name="Beregning 11" xfId="347" xr:uid="{2C38EEDD-695C-4EB0-921F-4F58ED5AFE17}"/>
    <cellStyle name="Beregning 11 2" xfId="869" xr:uid="{32839A8B-E7D4-4D70-9497-EA3AC94CD434}"/>
    <cellStyle name="Beregning 11 2 2" xfId="2426" xr:uid="{4B8632A6-9A6E-4091-B4BB-8E88F0B9B4A0}"/>
    <cellStyle name="Beregning 11 2 3" xfId="4143" xr:uid="{80C6156F-1676-45B1-B6F4-0E835BB4E2B8}"/>
    <cellStyle name="Beregning 11 3" xfId="810" xr:uid="{39CA2A38-0F5B-4393-A2ED-D5AA913D27D4}"/>
    <cellStyle name="Beregning 11 3 2" xfId="3421" xr:uid="{79CAE396-7E14-4B69-9CBA-2FA4CE499639}"/>
    <cellStyle name="Beregning 11 3 3" xfId="5138" xr:uid="{B8F09B16-0C4A-4A64-A938-26360F901C04}"/>
    <cellStyle name="Beregning 11 4" xfId="1270" xr:uid="{9DB56CC5-C37E-4339-BF19-0D058DB54720}"/>
    <cellStyle name="Beregning 11 4 2" xfId="3231" xr:uid="{2D24769F-2740-429A-BE26-B723D65C905B}"/>
    <cellStyle name="Beregning 11 4 3" xfId="4948" xr:uid="{0EA7D499-3D9D-4F5D-A9B4-EFB0139F0D76}"/>
    <cellStyle name="Beregning 11 5" xfId="1501" xr:uid="{B841FB01-A780-4E9F-9D70-F4FA75ED6ADB}"/>
    <cellStyle name="Beregning 11 5 2" xfId="2120" xr:uid="{BF3C28DB-F2E4-4B04-B977-9D1ACE1F27E0}"/>
    <cellStyle name="Beregning 11 5 3" xfId="3837" xr:uid="{DE6AA1E8-A5DD-400B-860C-E12B28F442F6}"/>
    <cellStyle name="Beregning 11 6" xfId="1730" xr:uid="{EC64C41A-30BA-49A6-92C9-6F664E478C58}"/>
    <cellStyle name="Beregning 11 6 2" xfId="2735" xr:uid="{35012711-8009-4F8F-9B35-C34AFDF92539}"/>
    <cellStyle name="Beregning 11 6 3" xfId="4763" xr:uid="{2531D8ED-F7F4-40E4-B818-803B90BD7C5E}"/>
    <cellStyle name="Beregning 11 7" xfId="2409" xr:uid="{D7E88157-7A18-4BFB-B9E3-B7065D6FB4BF}"/>
    <cellStyle name="Beregning 11 8" xfId="4126" xr:uid="{7218305E-9478-4E5E-B71F-BC3A112B51F2}"/>
    <cellStyle name="Beregning 12" xfId="439" xr:uid="{108F2E66-9E3D-424E-8AAB-8ACFB91C9BCC}"/>
    <cellStyle name="Beregning 12 2" xfId="956" xr:uid="{0B1CD3E1-0ED8-4C39-94E0-020498F676C3}"/>
    <cellStyle name="Beregning 12 2 2" xfId="3019" xr:uid="{C20F9728-1413-40B2-A0D2-ACD200A89664}"/>
    <cellStyle name="Beregning 12 2 3" xfId="4736" xr:uid="{514B0106-22D8-4AC1-9A9C-E30ACBEE6CC8}"/>
    <cellStyle name="Beregning 12 3" xfId="793" xr:uid="{8E48865E-49A0-48C9-A7B7-2FEE51D6F207}"/>
    <cellStyle name="Beregning 12 3 2" xfId="3236" xr:uid="{133CCD68-40A0-4F63-8826-AC429503C5A0}"/>
    <cellStyle name="Beregning 12 3 3" xfId="4953" xr:uid="{E4A3F56E-F3C7-4DA7-9BB5-4690B517CBD3}"/>
    <cellStyle name="Beregning 12 4" xfId="1352" xr:uid="{D0E87202-5924-44D4-845C-BC540E435CBD}"/>
    <cellStyle name="Beregning 12 4 2" xfId="3207" xr:uid="{41E55F3E-D5C4-4266-970F-64A0E31B7169}"/>
    <cellStyle name="Beregning 12 4 3" xfId="4924" xr:uid="{87960183-60BE-4883-8E54-ABF85362044C}"/>
    <cellStyle name="Beregning 12 5" xfId="1582" xr:uid="{86225ACB-DF1C-4606-80EC-8B9A90D3AA5D}"/>
    <cellStyle name="Beregning 12 5 2" xfId="2939" xr:uid="{FF6585A9-8CF6-494D-86CD-C91ADB0B190E}"/>
    <cellStyle name="Beregning 12 5 3" xfId="4943" xr:uid="{E849EE2F-2552-43EE-BFF2-B10DEDE7F1BD}"/>
    <cellStyle name="Beregning 12 6" xfId="1811" xr:uid="{F1841BAB-75FC-4F04-8BC2-FB2971F9D385}"/>
    <cellStyle name="Beregning 12 6 2" xfId="3528" xr:uid="{2A3D111E-134B-4E9E-8575-7BADBD9FFB14}"/>
    <cellStyle name="Beregning 12 6 3" xfId="5243" xr:uid="{3828EB5A-335E-44C9-843E-1D5ADAA54F9D}"/>
    <cellStyle name="Beregning 12 7" xfId="2309" xr:uid="{F5C47331-CDD5-4405-83E3-8A75A6A3F9BD}"/>
    <cellStyle name="Beregning 12 8" xfId="4026" xr:uid="{8F17331F-2782-4D88-B810-175A608A647F}"/>
    <cellStyle name="Beregning 13" xfId="459" xr:uid="{1A7BE996-A2EF-42A5-AEB4-4F63A189CAD9}"/>
    <cellStyle name="Beregning 13 2" xfId="974" xr:uid="{F3908963-283F-4BA4-899D-3AD6C99F8300}"/>
    <cellStyle name="Beregning 13 2 2" xfId="2997" xr:uid="{26ECE9C6-9C80-46F0-AD5D-AA7E490F586F}"/>
    <cellStyle name="Beregning 13 2 3" xfId="4714" xr:uid="{CB6DE956-7EAB-4736-9703-D93469F134AC}"/>
    <cellStyle name="Beregning 13 3" xfId="719" xr:uid="{0A5D4EBB-9729-4B0F-B0C0-68D9A994D16A}"/>
    <cellStyle name="Beregning 13 3 2" xfId="3211" xr:uid="{8BFEE460-C268-40E8-AC34-17EA2AD83FAA}"/>
    <cellStyle name="Beregning 13 3 3" xfId="4928" xr:uid="{77090BEF-6CBA-4476-8DB5-44F0B5CB77BC}"/>
    <cellStyle name="Beregning 13 4" xfId="1371" xr:uid="{851E63E2-7A1E-4B44-B610-89B1592C7D6E}"/>
    <cellStyle name="Beregning 13 4 2" xfId="3045" xr:uid="{254C85A6-77CB-421F-902F-85A6257505DE}"/>
    <cellStyle name="Beregning 13 4 3" xfId="4762" xr:uid="{3D042AB2-16B6-4036-B4BB-E813C0EBEBF5}"/>
    <cellStyle name="Beregning 13 5" xfId="1601" xr:uid="{F0490835-8FA8-45C4-8F18-59A06D94E110}"/>
    <cellStyle name="Beregning 13 5 2" xfId="2700" xr:uid="{9621E00F-8493-49E8-A393-8033C7BE9285}"/>
    <cellStyle name="Beregning 13 5 3" xfId="4731" xr:uid="{C36053E0-9077-4712-8CFD-B3035DEC7CDE}"/>
    <cellStyle name="Beregning 13 6" xfId="1829" xr:uid="{17D00134-A475-4FCF-9A47-77F1FF5B27F5}"/>
    <cellStyle name="Beregning 13 6 2" xfId="3546" xr:uid="{EEC4B93A-4501-4819-A065-1DF830DEDCEE}"/>
    <cellStyle name="Beregning 13 6 3" xfId="5261" xr:uid="{B1B2D475-B8AE-4397-8843-2C9E02358E61}"/>
    <cellStyle name="Beregning 13 7" xfId="2206" xr:uid="{82611236-FF3C-483E-B485-E45D79721AAA}"/>
    <cellStyle name="Beregning 13 8" xfId="3923" xr:uid="{746EB670-8CDC-450F-B94F-3DD076760FEC}"/>
    <cellStyle name="Beregning 14" xfId="760" xr:uid="{8F3E07DF-F798-4222-BDA2-4CE586AA96E2}"/>
    <cellStyle name="Beregning 14 2" xfId="2058" xr:uid="{2D5EFE06-515C-41EB-88D2-63C4BCD41050}"/>
    <cellStyle name="Beregning 14 3" xfId="3775" xr:uid="{C682608E-7D27-4C43-ADE2-74747D6E6526}"/>
    <cellStyle name="Beregning 15" xfId="757" xr:uid="{AB16D769-C6F5-47DF-A99B-042007111B77}"/>
    <cellStyle name="Beregning 15 2" xfId="2670" xr:uid="{522225FB-F332-4D47-98E9-6BFD2DFB59AC}"/>
    <cellStyle name="Beregning 15 3" xfId="4387" xr:uid="{DF4C84FD-51EF-4F39-9244-F797C71C9B9F}"/>
    <cellStyle name="Beregning 16" xfId="759" xr:uid="{1EE7C836-3F68-4F01-88A1-F8C3D4FC2161}"/>
    <cellStyle name="Beregning 16 2" xfId="2156" xr:uid="{2B0FD2DE-00B3-4CE4-8266-F31578071ABC}"/>
    <cellStyle name="Beregning 16 3" xfId="3873" xr:uid="{AF53C757-EAD5-488F-BD55-36ACDED971DA}"/>
    <cellStyle name="Beregning 17" xfId="834" xr:uid="{82A9DD6C-81E1-45FC-B0B8-D72CE691F083}"/>
    <cellStyle name="Beregning 17 2" xfId="3178" xr:uid="{53E45B46-EBA3-4E90-BC58-429EA1C184C9}"/>
    <cellStyle name="Beregning 17 3" xfId="4895" xr:uid="{1E35F59A-BC1A-4207-9C92-4C3C51DDE20F}"/>
    <cellStyle name="Beregning 18" xfId="1213" xr:uid="{4C73213B-54AA-409E-947D-7ADF75E5E053}"/>
    <cellStyle name="Beregning 18 2" xfId="3055" xr:uid="{0205452F-E6D2-4A0C-8C23-0318FD81E689}"/>
    <cellStyle name="Beregning 18 3" xfId="4772" xr:uid="{6C3EDAFD-343D-46AF-A417-A1E8E46760A7}"/>
    <cellStyle name="Beregning 19" xfId="3225" xr:uid="{70050BE9-2463-45DD-A6AE-671525295102}"/>
    <cellStyle name="Beregning 2" xfId="466" xr:uid="{F3D7530E-1B34-43C5-99DD-099880EB42C4}"/>
    <cellStyle name="Beregning 2 2" xfId="981" xr:uid="{BCD09F4C-0C24-40FA-824D-79253676246A}"/>
    <cellStyle name="Beregning 2 2 2" xfId="2543" xr:uid="{A0CA2A2C-8128-44E8-B487-0BE8F93E014F}"/>
    <cellStyle name="Beregning 2 2 3" xfId="4260" xr:uid="{2DBD9FA7-8662-40BE-92DE-79EED0285A99}"/>
    <cellStyle name="Beregning 2 3" xfId="1205" xr:uid="{D53ECD83-7A24-498A-AE7D-861637E9A37B}"/>
    <cellStyle name="Beregning 2 3 2" xfId="2534" xr:uid="{B3454B41-0BD7-47C6-8C3C-761048CE6FC5}"/>
    <cellStyle name="Beregning 2 3 3" xfId="4251" xr:uid="{B9B1746D-DE25-4F12-8E19-8C4D86D2959A}"/>
    <cellStyle name="Beregning 2 4" xfId="1378" xr:uid="{0C358E66-5527-43B5-91AB-334D231FB1BF}"/>
    <cellStyle name="Beregning 2 4 2" xfId="2673" xr:uid="{25DD87D9-4898-4CAF-A948-C0B77B400D31}"/>
    <cellStyle name="Beregning 2 4 3" xfId="4390" xr:uid="{DF743789-68CC-4552-8A32-15B186855CD3}"/>
    <cellStyle name="Beregning 2 5" xfId="1608" xr:uid="{0027831E-39A1-4ECB-9950-B938716F56FA}"/>
    <cellStyle name="Beregning 2 5 2" xfId="2352" xr:uid="{DA5D244B-E093-40D4-86DF-1A373C194E75}"/>
    <cellStyle name="Beregning 2 5 3" xfId="4243" xr:uid="{7C0DE061-A339-4C68-BAE6-505311D1DF63}"/>
    <cellStyle name="Beregning 2 6" xfId="1836" xr:uid="{AA102F3F-D30C-4D81-84A0-0A2E33253E97}"/>
    <cellStyle name="Beregning 2 6 2" xfId="3553" xr:uid="{4AD79D30-0E34-4480-B16E-075DDF61A186}"/>
    <cellStyle name="Beregning 2 6 3" xfId="5268" xr:uid="{4AA5AA55-1085-4F7A-A0BA-2B68B926A2AD}"/>
    <cellStyle name="Beregning 2 7" xfId="2220" xr:uid="{B0514D3B-4905-4E35-803A-D1D260E9CAC3}"/>
    <cellStyle name="Beregning 2 8" xfId="3937" xr:uid="{2AEB9961-78D9-4423-AD19-AB6EDE56166C}"/>
    <cellStyle name="Beregning 20" xfId="4942" xr:uid="{C1B29BB6-9D70-46A4-AF25-D4D93FB689FC}"/>
    <cellStyle name="Beregning 3" xfId="368" xr:uid="{404845D0-57A8-41D2-9771-05FA5D1E9EC7}"/>
    <cellStyle name="Beregning 3 2" xfId="890" xr:uid="{9B7864F5-F712-4729-8611-B28C49BF3380}"/>
    <cellStyle name="Beregning 3 2 2" xfId="3102" xr:uid="{13EBAB8D-230F-4877-A3B4-A877631B4E9A}"/>
    <cellStyle name="Beregning 3 2 3" xfId="4819" xr:uid="{CD4FAED5-AF35-486C-A9B0-C05CCDFFF28A}"/>
    <cellStyle name="Beregning 3 3" xfId="1255" xr:uid="{42FD1D10-E62A-4185-89FD-A0A019DBBA78}"/>
    <cellStyle name="Beregning 3 3 2" xfId="2135" xr:uid="{6778B548-576F-4038-BEFA-7F45F86162D2}"/>
    <cellStyle name="Beregning 3 3 3" xfId="3852" xr:uid="{97B049CF-3BA7-4E63-9647-B3332DC85018}"/>
    <cellStyle name="Beregning 3 4" xfId="1289" xr:uid="{7B319A30-F372-4E3C-805A-A81A4DA27178}"/>
    <cellStyle name="Beregning 3 4 2" xfId="3041" xr:uid="{651EE2EF-C38C-4DC1-9338-4DD466F55EED}"/>
    <cellStyle name="Beregning 3 4 3" xfId="4758" xr:uid="{0A29DB5E-9060-426F-8C94-62B84ADFDF46}"/>
    <cellStyle name="Beregning 3 5" xfId="1520" xr:uid="{BC7AFAA2-868F-4D44-AA7E-C8D26581C89D}"/>
    <cellStyle name="Beregning 3 5 2" xfId="2190" xr:uid="{037A075D-373A-4A5A-83EC-4911C3A108F2}"/>
    <cellStyle name="Beregning 3 5 3" xfId="3907" xr:uid="{515ECDAF-1F9A-4277-BE74-2B857F87759A}"/>
    <cellStyle name="Beregning 3 6" xfId="1749" xr:uid="{D9E2C71A-F992-4817-8A28-05CB2258E1C7}"/>
    <cellStyle name="Beregning 3 6 2" xfId="2006" xr:uid="{5781D59A-BA5F-45AA-AD8D-FC4E2A980544}"/>
    <cellStyle name="Beregning 3 6 3" xfId="3725" xr:uid="{8E2487F6-C5AF-4A50-9C8D-CDE7BD9F44F4}"/>
    <cellStyle name="Beregning 3 7" xfId="3029" xr:uid="{F7F111D4-14C2-4927-88EB-7A0C6F1EC567}"/>
    <cellStyle name="Beregning 3 8" xfId="4746" xr:uid="{32A59A3F-56DE-42FF-9045-00E78DA0CD61}"/>
    <cellStyle name="Beregning 4" xfId="478" xr:uid="{BA6B062D-5299-4FA9-BFD4-3BFC11A7E784}"/>
    <cellStyle name="Beregning 4 2" xfId="992" xr:uid="{AAE55073-1658-452A-83C8-0E829BCBB6FD}"/>
    <cellStyle name="Beregning 4 2 2" xfId="2912" xr:uid="{790BACE0-9D8D-4C4A-A96D-6E64DF6D204C}"/>
    <cellStyle name="Beregning 4 2 3" xfId="4629" xr:uid="{F9634CA5-7738-48F3-81F6-7C5E1C7B0BE3}"/>
    <cellStyle name="Beregning 4 3" xfId="1194" xr:uid="{CF737425-5F67-462C-A629-C0502C55CE01}"/>
    <cellStyle name="Beregning 4 3 2" xfId="3302" xr:uid="{FE384018-AC87-491C-B8A1-D4AB19C92B60}"/>
    <cellStyle name="Beregning 4 3 3" xfId="5019" xr:uid="{3FA54AB2-28A7-4601-9851-9EB01873A16F}"/>
    <cellStyle name="Beregning 4 4" xfId="1386" xr:uid="{CAD8C7C6-E55C-4D96-9D98-C12A614075C1}"/>
    <cellStyle name="Beregning 4 4 2" xfId="2363" xr:uid="{19B471BC-7AFD-4F11-9C5A-B911EB5287E3}"/>
    <cellStyle name="Beregning 4 4 3" xfId="4080" xr:uid="{937A4A10-3B6E-4C45-B856-955BF1CBA035}"/>
    <cellStyle name="Beregning 4 5" xfId="1616" xr:uid="{4F217828-2A3C-428D-9248-2303C0DBDE43}"/>
    <cellStyle name="Beregning 4 5 2" xfId="3237" xr:uid="{12E3E8B9-1F50-4D34-AC1C-F880C2970ADF}"/>
    <cellStyle name="Beregning 4 5 3" xfId="3976" xr:uid="{C18C3051-6AE6-45A6-BC3F-8136F2B8CCD2}"/>
    <cellStyle name="Beregning 4 6" xfId="1844" xr:uid="{C1CB97B1-88BA-4BB8-AAB9-63B0E2F9AFF2}"/>
    <cellStyle name="Beregning 4 6 2" xfId="3561" xr:uid="{0548C37A-DC28-4781-972B-A8545F4EE506}"/>
    <cellStyle name="Beregning 4 6 3" xfId="5276" xr:uid="{BBD26F7B-0C36-443C-80D0-2BC60E5DC70B}"/>
    <cellStyle name="Beregning 4 7" xfId="2158" xr:uid="{0FB41AF7-45EA-4CA3-A064-2B2852E53DF2}"/>
    <cellStyle name="Beregning 4 8" xfId="3875" xr:uid="{051CAB44-B9CA-4FA4-8BB3-A11195296E36}"/>
    <cellStyle name="Beregning 5" xfId="460" xr:uid="{140EC8FB-881B-45BE-A8F3-382A4954097C}"/>
    <cellStyle name="Beregning 5 2" xfId="975" xr:uid="{2EA7FEA9-4BBA-4BB9-8341-0CA4A29DAC86}"/>
    <cellStyle name="Beregning 5 2 2" xfId="2539" xr:uid="{F304D169-2B60-4337-A68F-481A6780774F}"/>
    <cellStyle name="Beregning 5 2 3" xfId="4256" xr:uid="{C727D3C6-2D19-441E-92B0-80127999545E}"/>
    <cellStyle name="Beregning 5 3" xfId="721" xr:uid="{38D04301-3541-4243-A9F4-3E827911483F}"/>
    <cellStyle name="Beregning 5 3 2" xfId="2877" xr:uid="{744CF8F1-0AF2-404E-80AA-2DBDDCC42CF3}"/>
    <cellStyle name="Beregning 5 3 3" xfId="4594" xr:uid="{A64C72C0-8BC9-4503-926B-9ECF96EBC6A2}"/>
    <cellStyle name="Beregning 5 4" xfId="1372" xr:uid="{30602CAB-3B48-437D-88D4-695A152FE5CC}"/>
    <cellStyle name="Beregning 5 4 2" xfId="2515" xr:uid="{E1365DD1-DE26-4AC5-BF63-D9C6411C484E}"/>
    <cellStyle name="Beregning 5 4 3" xfId="4232" xr:uid="{0DC4DBBB-944B-40AB-B39F-3879F91652EF}"/>
    <cellStyle name="Beregning 5 5" xfId="1602" xr:uid="{D3705FA4-05DC-4D4E-BE70-0465962B7E5E}"/>
    <cellStyle name="Beregning 5 5 2" xfId="2282" xr:uid="{6F0BB321-1DA8-4F63-B942-038AD420E6EC}"/>
    <cellStyle name="Beregning 5 5 3" xfId="4688" xr:uid="{AE4ECE7E-B9D4-40BB-9A0A-044086A30051}"/>
    <cellStyle name="Beregning 5 6" xfId="1830" xr:uid="{F04688EA-A520-4F06-A702-3646062F5DFD}"/>
    <cellStyle name="Beregning 5 6 2" xfId="3547" xr:uid="{55712E81-9219-4A6E-B497-6F50CB3BF842}"/>
    <cellStyle name="Beregning 5 6 3" xfId="5262" xr:uid="{94CDBE64-18B4-4307-A96C-58708FF14C92}"/>
    <cellStyle name="Beregning 5 7" xfId="2088" xr:uid="{F3A81E09-2A74-4E7D-8D00-4DB6129C8D0B}"/>
    <cellStyle name="Beregning 5 8" xfId="3805" xr:uid="{E7DD0F15-F9B1-4B88-BBE0-F67F7290F4F5}"/>
    <cellStyle name="Beregning 6" xfId="537" xr:uid="{FD34D652-A47F-4E4A-8B71-A30C763AEFFF}"/>
    <cellStyle name="Beregning 6 2" xfId="1046" xr:uid="{D51D5548-4218-4DB7-9491-BDB6C8993AD2}"/>
    <cellStyle name="Beregning 6 2 2" xfId="2614" xr:uid="{2A435387-0E7D-4002-BC64-6AB669583ACE}"/>
    <cellStyle name="Beregning 6 2 3" xfId="4331" xr:uid="{289BB135-D8CB-49E3-B0B7-0EC8950A8D45}"/>
    <cellStyle name="Beregning 6 3" xfId="666" xr:uid="{3080FCDF-4612-45F4-8CDB-5101B5CD742D}"/>
    <cellStyle name="Beregning 6 3 2" xfId="2177" xr:uid="{E79AF353-0632-4B09-A3E9-7AE3ABF57AB1}"/>
    <cellStyle name="Beregning 6 3 3" xfId="3894" xr:uid="{9E54EA89-6254-47D1-9FE8-7BFEC7D80B4C}"/>
    <cellStyle name="Beregning 6 4" xfId="1437" xr:uid="{E6694971-A616-48C3-888B-6A95B1415459}"/>
    <cellStyle name="Beregning 6 4 2" xfId="3037" xr:uid="{3B1801DA-252E-411E-89FC-B9F1B7D29F5D}"/>
    <cellStyle name="Beregning 6 4 3" xfId="4754" xr:uid="{BAC29447-FB30-4B4C-ACBA-A88F4B1645F8}"/>
    <cellStyle name="Beregning 6 5" xfId="1667" xr:uid="{E68AC313-14A1-4DFD-AC22-9C35E07DA438}"/>
    <cellStyle name="Beregning 6 5 2" xfId="3409" xr:uid="{F601C1F8-123E-43F0-9B3E-31DF160713B0}"/>
    <cellStyle name="Beregning 6 5 3" xfId="3729" xr:uid="{EF9EB922-0A7B-4847-B670-8DFC7502FC76}"/>
    <cellStyle name="Beregning 6 6" xfId="1895" xr:uid="{56D39A80-8968-4FFE-8C1F-3DDBA837CE32}"/>
    <cellStyle name="Beregning 6 6 2" xfId="3612" xr:uid="{B87A07C6-CFF6-4773-BF7E-7301CC6E40C4}"/>
    <cellStyle name="Beregning 6 6 3" xfId="5327" xr:uid="{387F9F36-AD65-4F8F-9203-2979EED38382}"/>
    <cellStyle name="Beregning 6 7" xfId="2294" xr:uid="{7876CE58-562B-4E2A-B4EC-F1CAF3729E15}"/>
    <cellStyle name="Beregning 6 8" xfId="4011" xr:uid="{C4CBC19B-B2CD-4005-9B89-CC1E8B5E73DB}"/>
    <cellStyle name="Beregning 7" xfId="327" xr:uid="{ED66594E-4647-421C-9D9F-2E40DF946735}"/>
    <cellStyle name="Beregning 7 2" xfId="850" xr:uid="{6EDE36C0-EF92-4BA9-BEC6-34151A4DE907}"/>
    <cellStyle name="Beregning 7 2 2" xfId="2697" xr:uid="{F4CE4C15-D966-4B70-9B2E-5CF6566FED74}"/>
    <cellStyle name="Beregning 7 2 3" xfId="4414" xr:uid="{CDDC62EE-A303-4F11-8B32-143210174AF6}"/>
    <cellStyle name="Beregning 7 3" xfId="745" xr:uid="{453BD318-9C70-4829-B7D2-41881911010F}"/>
    <cellStyle name="Beregning 7 3 2" xfId="2704" xr:uid="{D50877CD-5D19-42F4-9CF3-C1A24A3248B2}"/>
    <cellStyle name="Beregning 7 3 3" xfId="4421" xr:uid="{F43CC775-48AB-4D5F-BED6-CA1393C69A92}"/>
    <cellStyle name="Beregning 7 4" xfId="765" xr:uid="{021DC5EC-2AE7-4AC2-B386-6AED1ADFAD9D}"/>
    <cellStyle name="Beregning 7 4 2" xfId="2054" xr:uid="{4F6FFCA3-E047-4F8B-AF78-FEA6E24BAA16}"/>
    <cellStyle name="Beregning 7 4 3" xfId="3771" xr:uid="{924BD757-E38C-41BA-A35C-54FCE332A91C}"/>
    <cellStyle name="Beregning 7 5" xfId="1141" xr:uid="{5A36DD71-0393-4030-ADE8-1CD20EB7EB99}"/>
    <cellStyle name="Beregning 7 5 2" xfId="2530" xr:uid="{3C9172BC-6514-40D3-AB9C-A1079C53EE88}"/>
    <cellStyle name="Beregning 7 5 3" xfId="4247" xr:uid="{A5C50B10-1347-4268-9ADE-6D68ED3B7C61}"/>
    <cellStyle name="Beregning 7 6" xfId="1080" xr:uid="{371B4FE6-ACC6-40A1-B342-0B350F12525A}"/>
    <cellStyle name="Beregning 7 6 2" xfId="3165" xr:uid="{1C891247-3364-4CAE-8692-34A3096790CA}"/>
    <cellStyle name="Beregning 7 6 3" xfId="4882" xr:uid="{04D933D0-66A2-4C36-BF46-131ED13EBCA4}"/>
    <cellStyle name="Beregning 7 7" xfId="2705" xr:uid="{75D9D724-E4F9-4DDB-B11F-3CB796502A34}"/>
    <cellStyle name="Beregning 7 8" xfId="4422" xr:uid="{1A4A909E-E257-458F-931F-681BEF5C1609}"/>
    <cellStyle name="Beregning 8" xfId="501" xr:uid="{81599423-FB5C-4677-8440-404D73737BDC}"/>
    <cellStyle name="Beregning 8 2" xfId="1014" xr:uid="{850B13FC-7FD0-4CF4-B5AD-82B04BD30792}"/>
    <cellStyle name="Beregning 8 2 2" xfId="3190" xr:uid="{BE812960-9B62-4286-94A9-E1D1631A2162}"/>
    <cellStyle name="Beregning 8 2 3" xfId="4907" xr:uid="{0F53BEAB-A291-41E5-95E0-324640086B20}"/>
    <cellStyle name="Beregning 8 3" xfId="821" xr:uid="{CF2E4C8D-BFA8-4F93-AC4F-5E086F69FCE1}"/>
    <cellStyle name="Beregning 8 3 2" xfId="3412" xr:uid="{E7958E5B-4FA7-4DD6-A409-7EAB07B296CF}"/>
    <cellStyle name="Beregning 8 3 3" xfId="5129" xr:uid="{4026A021-D7BD-4DA4-A6B4-C4F673A99348}"/>
    <cellStyle name="Beregning 8 4" xfId="1406" xr:uid="{B03C0125-77F2-4A9C-9C78-0649FDDB909C}"/>
    <cellStyle name="Beregning 8 4 2" xfId="3155" xr:uid="{A94271C3-074F-4898-8EC8-456D86698C00}"/>
    <cellStyle name="Beregning 8 4 3" xfId="4872" xr:uid="{25FE212F-1E9D-47FF-B5DF-FF6C0BBBE751}"/>
    <cellStyle name="Beregning 8 5" xfId="1636" xr:uid="{237336AA-8D95-4A3E-B2EA-AB4E84145B68}"/>
    <cellStyle name="Beregning 8 5 2" xfId="2775" xr:uid="{5B4CC20A-8191-4990-90C8-D7238D2F741D}"/>
    <cellStyle name="Beregning 8 5 3" xfId="4805" xr:uid="{78A6F913-5DFC-4A1E-9460-C48CD1CC10B5}"/>
    <cellStyle name="Beregning 8 6" xfId="1864" xr:uid="{C2F20716-B854-4F29-AF2B-6D02A539237C}"/>
    <cellStyle name="Beregning 8 6 2" xfId="3581" xr:uid="{22205A3C-881B-4B3F-8EBC-4B426EF06379}"/>
    <cellStyle name="Beregning 8 6 3" xfId="5296" xr:uid="{30EDF5B2-50CC-4007-B514-134E6943CA79}"/>
    <cellStyle name="Beregning 8 7" xfId="2732" xr:uid="{2EE49B7B-118C-4BFE-B536-C28129D8510B}"/>
    <cellStyle name="Beregning 8 8" xfId="4449" xr:uid="{EB753FE3-826D-4EBC-9C8C-6E92E980A924}"/>
    <cellStyle name="Beregning 9" xfId="441" xr:uid="{6A164D90-CF99-4197-ADD5-F105908A3ED6}"/>
    <cellStyle name="Beregning 9 2" xfId="958" xr:uid="{BF356D64-1C8E-4059-89BB-C2746A5EECDB}"/>
    <cellStyle name="Beregning 9 2 2" xfId="2706" xr:uid="{B9DA35A1-BCE7-4605-9C8C-2EFBD5E186F9}"/>
    <cellStyle name="Beregning 9 2 3" xfId="4423" xr:uid="{E7E096C7-4096-49D8-A987-39E37E519AAE}"/>
    <cellStyle name="Beregning 9 3" xfId="686" xr:uid="{98197CD6-7810-4795-AC25-41B6C08A90A5}"/>
    <cellStyle name="Beregning 9 3 2" xfId="2669" xr:uid="{5159072F-7568-4B8A-8A6B-F2864A05CD66}"/>
    <cellStyle name="Beregning 9 3 3" xfId="4386" xr:uid="{64DDA713-B11C-4F11-A1BF-8A7EE3104196}"/>
    <cellStyle name="Beregning 9 4" xfId="1354" xr:uid="{6AE9BAE9-4DD1-4544-99F2-BCBF1D6242A7}"/>
    <cellStyle name="Beregning 9 4 2" xfId="2603" xr:uid="{6C8F42AC-75A9-4D98-8140-EEAB29C9916D}"/>
    <cellStyle name="Beregning 9 4 3" xfId="4320" xr:uid="{6446AF15-C1B1-4DB1-BDFB-95FE708A796D}"/>
    <cellStyle name="Beregning 9 5" xfId="1584" xr:uid="{9EAFA8D6-1D06-45FD-A30D-4456F0658D0C}"/>
    <cellStyle name="Beregning 9 5 2" xfId="2316" xr:uid="{AE8458BE-8046-4049-AC1D-1A9B13C96473}"/>
    <cellStyle name="Beregning 9 5 3" xfId="4656" xr:uid="{183BA228-96CD-40F2-8370-51F7ADDAF992}"/>
    <cellStyle name="Beregning 9 6" xfId="1813" xr:uid="{44D7EDB8-5E00-4C6B-8B23-437AE56F8725}"/>
    <cellStyle name="Beregning 9 6 2" xfId="3530" xr:uid="{693B883D-5C87-470E-95E2-DFA47D5C5D3B}"/>
    <cellStyle name="Beregning 9 6 3" xfId="5245" xr:uid="{FEC2888A-47CF-4168-82F7-23F77A0A17BD}"/>
    <cellStyle name="Beregning 9 7" xfId="2399" xr:uid="{DEF65A7E-5EE0-4947-B991-E05457C821EA}"/>
    <cellStyle name="Beregning 9 8" xfId="4116" xr:uid="{40053BF2-3F83-4566-9E7E-72414A13263E}"/>
    <cellStyle name="Calc Currency (0)" xfId="65" xr:uid="{ABA84BAA-A9E9-4AFF-A066-DE13447459B3}"/>
    <cellStyle name="Calc Currency (2)" xfId="66" xr:uid="{F66345FC-2769-4C8E-8AA8-6C23A1C3A043}"/>
    <cellStyle name="Calc Percent (0)" xfId="67" xr:uid="{54885EC0-E276-4445-B2B0-70A7F1B8E70B}"/>
    <cellStyle name="Calc Percent (1)" xfId="68" xr:uid="{E9DB4D79-765D-4D9E-90CA-870B94135A87}"/>
    <cellStyle name="Calc Percent (1) 2" xfId="69" xr:uid="{A4B31860-1BF6-4629-8AE7-3DD0F4E4E9BB}"/>
    <cellStyle name="Calc Percent (1)_AFP Årsregnskap 2009 engelsk versjon 09 02 10" xfId="70" xr:uid="{3471698B-7DD3-470F-940C-FE1533E60CC4}"/>
    <cellStyle name="Calc Percent (2)" xfId="71" xr:uid="{F6056A0A-932F-4D04-BF88-6FF3E0F2A0EF}"/>
    <cellStyle name="Calc Units (0)" xfId="72" xr:uid="{DD67073B-00BB-4469-A5A1-BB3C6560EDAB}"/>
    <cellStyle name="Calc Units (1)" xfId="73" xr:uid="{D72D24B6-94F8-4F79-85BE-2F64171AF2B7}"/>
    <cellStyle name="Calc Units (2)" xfId="74" xr:uid="{774BA864-6440-4265-BA69-480471E43AF5}"/>
    <cellStyle name="Calculation 2" xfId="75" xr:uid="{EA45C4DC-412A-40E3-8921-FEF117697EC8}"/>
    <cellStyle name="Calculation 2 10" xfId="349" xr:uid="{99828229-5CC6-4994-BF3F-07D4A4D19FE7}"/>
    <cellStyle name="Calculation 2 10 2" xfId="871" xr:uid="{B9F45B25-3EFE-4051-9503-585B9BCC04C4}"/>
    <cellStyle name="Calculation 2 10 2 2" xfId="3307" xr:uid="{3A07D87B-C955-4D5F-92AC-3E7963E682A6}"/>
    <cellStyle name="Calculation 2 10 2 3" xfId="5024" xr:uid="{C04A620E-21CD-42F2-B5AB-CF891EEF85DE}"/>
    <cellStyle name="Calculation 2 10 3" xfId="929" xr:uid="{27CBBEE9-D7C5-4752-B440-95E82783E383}"/>
    <cellStyle name="Calculation 2 10 3 2" xfId="2234" xr:uid="{63168FD9-F13B-44AF-847F-A8178DFC0D64}"/>
    <cellStyle name="Calculation 2 10 3 3" xfId="3951" xr:uid="{69E8B5FA-D4FD-40A8-8650-A195D5FABC84}"/>
    <cellStyle name="Calculation 2 10 4" xfId="1272" xr:uid="{0D823887-7D31-49DA-87D2-3187A15AB559}"/>
    <cellStyle name="Calculation 2 10 4 2" xfId="2935" xr:uid="{C1885060-D224-4DAD-9EE1-F11CA2F91EFF}"/>
    <cellStyle name="Calculation 2 10 4 3" xfId="4652" xr:uid="{AE8ECE68-B354-46E2-A243-D3C7DF280B4E}"/>
    <cellStyle name="Calculation 2 10 5" xfId="1503" xr:uid="{E11C59DF-3742-4E23-B791-0006D9DB11AB}"/>
    <cellStyle name="Calculation 2 10 5 2" xfId="2118" xr:uid="{69BE2B59-DE6F-4F50-9376-C4BA7F17D577}"/>
    <cellStyle name="Calculation 2 10 5 3" xfId="3835" xr:uid="{266FA7C2-CFAD-4AAA-B683-2E7FBBA037A0}"/>
    <cellStyle name="Calculation 2 10 6" xfId="1732" xr:uid="{71E59712-4718-4F3B-AFD0-FE0B3498D0A0}"/>
    <cellStyle name="Calculation 2 10 6 2" xfId="3349" xr:uid="{B8AEFC4B-7938-4A13-A4BC-F42F2CC159C8}"/>
    <cellStyle name="Calculation 2 10 6 3" xfId="4452" xr:uid="{D996DC7E-901C-4D50-8347-9F1FF7E03C07}"/>
    <cellStyle name="Calculation 2 10 7" xfId="3270" xr:uid="{E5DDBED4-8DA3-43C3-887B-FC7E883DA7F0}"/>
    <cellStyle name="Calculation 2 10 8" xfId="4987" xr:uid="{FA498FA2-D314-415E-97CF-AF95F65543FB}"/>
    <cellStyle name="Calculation 2 11" xfId="514" xr:uid="{838C5D3E-CF0B-4229-88FF-5233A09D568E}"/>
    <cellStyle name="Calculation 2 11 2" xfId="1026" xr:uid="{17B1AF0C-3C93-43F4-AE83-6B2828248AF6}"/>
    <cellStyle name="Calculation 2 11 2 2" xfId="3330" xr:uid="{B25EDA89-1F1D-413C-A986-5184F6EDB53D}"/>
    <cellStyle name="Calculation 2 11 2 3" xfId="5047" xr:uid="{143FBD38-D92B-4FB0-85E6-872FF86C1E76}"/>
    <cellStyle name="Calculation 2 11 3" xfId="731" xr:uid="{FED773CD-0399-4105-B586-AA9603E28EBB}"/>
    <cellStyle name="Calculation 2 11 3 2" xfId="2934" xr:uid="{1EB1BBE7-043C-4249-9632-4B6DCEE3AD70}"/>
    <cellStyle name="Calculation 2 11 3 3" xfId="4651" xr:uid="{EC6A037B-82F0-4D05-9FB3-50293ABC06F1}"/>
    <cellStyle name="Calculation 2 11 4" xfId="1417" xr:uid="{9398FE90-E13B-4C53-A1F2-E0F6D530A974}"/>
    <cellStyle name="Calculation 2 11 4 2" xfId="3496" xr:uid="{FC3B8B9A-3356-4C80-A70E-63D2047B6174}"/>
    <cellStyle name="Calculation 2 11 4 3" xfId="5213" xr:uid="{8C9E8240-18D3-4C37-816E-D54F912D05AB}"/>
    <cellStyle name="Calculation 2 11 5" xfId="1647" xr:uid="{A316CAA6-26CF-4373-9F76-A6990242DBFE}"/>
    <cellStyle name="Calculation 2 11 5 2" xfId="2571" xr:uid="{06460C86-6905-4FFB-A031-5986F9391B28}"/>
    <cellStyle name="Calculation 2 11 5 3" xfId="4996" xr:uid="{16CA85EE-2DD7-42A8-90B6-B31854E24FD2}"/>
    <cellStyle name="Calculation 2 11 6" xfId="1875" xr:uid="{C0C52A90-3773-4817-B5EC-58EA0CB39539}"/>
    <cellStyle name="Calculation 2 11 6 2" xfId="3592" xr:uid="{1AD65F5A-16CD-4338-80F3-05CBF23EBC49}"/>
    <cellStyle name="Calculation 2 11 6 3" xfId="5307" xr:uid="{9E583460-6D40-4B97-B4EA-31616529C679}"/>
    <cellStyle name="Calculation 2 11 7" xfId="2280" xr:uid="{E29F73BB-EAC9-4E30-AB30-430DC68F0CE0}"/>
    <cellStyle name="Calculation 2 11 8" xfId="3997" xr:uid="{BD9A0BB7-F120-4C93-BFB5-528902227CA2}"/>
    <cellStyle name="Calculation 2 12" xfId="328" xr:uid="{FB66C295-77BC-4872-AF93-D292B506005F}"/>
    <cellStyle name="Calculation 2 12 2" xfId="851" xr:uid="{9B6C1DB0-6F1C-496B-AA6B-B4E5DC8FFE84}"/>
    <cellStyle name="Calculation 2 12 2 2" xfId="2278" xr:uid="{F7039AA2-D855-4F5E-B338-F4474A04F7BE}"/>
    <cellStyle name="Calculation 2 12 2 3" xfId="3995" xr:uid="{9AB16EBA-95CE-4A65-92DB-22A91D865357}"/>
    <cellStyle name="Calculation 2 12 3" xfId="746" xr:uid="{0BFB2EF2-D7B9-4043-9E3E-6DA26120D3D1}"/>
    <cellStyle name="Calculation 2 12 3 2" xfId="2285" xr:uid="{BD94E695-6B31-4015-951F-087AE291034A}"/>
    <cellStyle name="Calculation 2 12 3 3" xfId="4002" xr:uid="{CBF82D6F-7835-46D0-B196-3385F38CF757}"/>
    <cellStyle name="Calculation 2 12 4" xfId="1217" xr:uid="{B6C2F82D-C14C-432A-AA0B-99FD0F4FC628}"/>
    <cellStyle name="Calculation 2 12 4 2" xfId="3437" xr:uid="{98155C63-D131-45E1-AD6E-7D1989F84811}"/>
    <cellStyle name="Calculation 2 12 4 3" xfId="5154" xr:uid="{0AD6FCE2-1517-42D4-9EBE-A876C67652BD}"/>
    <cellStyle name="Calculation 2 12 5" xfId="1210" xr:uid="{8FC63498-71D5-4160-A672-9CA9C5AD6F8B}"/>
    <cellStyle name="Calculation 2 12 5 2" xfId="2239" xr:uid="{D365D5BE-8167-4DEF-B794-4090E9D1B180}"/>
    <cellStyle name="Calculation 2 12 5 3" xfId="3956" xr:uid="{2D9D50DE-4A33-4D07-918D-815E31F7AA4D}"/>
    <cellStyle name="Calculation 2 12 6" xfId="1131" xr:uid="{003D327D-B200-43A6-8464-F5F1CEB39048}"/>
    <cellStyle name="Calculation 2 12 6 2" xfId="2798" xr:uid="{2AC3F29E-A5EE-41F4-9178-47BA9D759B3B}"/>
    <cellStyle name="Calculation 2 12 6 3" xfId="4515" xr:uid="{4BF97E5B-0559-4D54-91D7-B8356E864EBA}"/>
    <cellStyle name="Calculation 2 12 7" xfId="2286" xr:uid="{E998A1DC-7093-4A4E-86AE-222F67247D75}"/>
    <cellStyle name="Calculation 2 12 8" xfId="4003" xr:uid="{633BD75D-A88B-40CA-AA89-6E7202E90F00}"/>
    <cellStyle name="Calculation 2 13" xfId="495" xr:uid="{A2009671-9059-44BC-851B-238159A9CF82}"/>
    <cellStyle name="Calculation 2 13 2" xfId="1009" xr:uid="{088F1ED6-C87C-4FE8-9097-81CDBC1AED52}"/>
    <cellStyle name="Calculation 2 13 2 2" xfId="2050" xr:uid="{8D3B2B29-8947-4200-95DC-A931BE9B5F1E}"/>
    <cellStyle name="Calculation 2 13 2 3" xfId="3767" xr:uid="{2EFCF373-6A57-4E40-A92E-91B9C353253F}"/>
    <cellStyle name="Calculation 2 13 3" xfId="1173" xr:uid="{FC75F841-EF23-420B-B19A-15AB888C4D4D}"/>
    <cellStyle name="Calculation 2 13 3 2" xfId="2141" xr:uid="{D48B1B6D-E3EA-44A8-A4EE-7FAEFF221B11}"/>
    <cellStyle name="Calculation 2 13 3 3" xfId="3858" xr:uid="{6EAC7A58-4588-4CC0-A41A-C54889F226A4}"/>
    <cellStyle name="Calculation 2 13 4" xfId="1402" xr:uid="{219A253E-F677-4AC5-8BBA-D1E3302E7E01}"/>
    <cellStyle name="Calculation 2 13 4 2" xfId="2815" xr:uid="{DEFE23C9-4DCC-4703-9325-7810F3FF5646}"/>
    <cellStyle name="Calculation 2 13 4 3" xfId="4532" xr:uid="{67AC7FBD-C6B6-47ED-8643-B2C81DFEBE5D}"/>
    <cellStyle name="Calculation 2 13 5" xfId="1632" xr:uid="{809D6152-7FFB-435D-9227-2C1FD7FF7E36}"/>
    <cellStyle name="Calculation 2 13 5 2" xfId="3444" xr:uid="{666672F8-C54F-4FF9-980E-1635B88B89BB}"/>
    <cellStyle name="Calculation 2 13 5 3" xfId="4237" xr:uid="{09D40543-A538-42EB-B169-B1ED4E109FAA}"/>
    <cellStyle name="Calculation 2 13 6" xfId="1860" xr:uid="{7C8306EB-36CD-47FF-B463-2EBCF0E7ED15}"/>
    <cellStyle name="Calculation 2 13 6 2" xfId="3577" xr:uid="{4D6BDBEC-B0E1-4D7C-ABC5-76595DCC5624}"/>
    <cellStyle name="Calculation 2 13 6 3" xfId="5292" xr:uid="{B3AAA765-045F-495D-A930-FA0AC1D2AF4C}"/>
    <cellStyle name="Calculation 2 13 7" xfId="2784" xr:uid="{ECC9FE89-BF31-4D9E-B122-5C30B7031C8E}"/>
    <cellStyle name="Calculation 2 13 8" xfId="4501" xr:uid="{F0906D61-A726-4285-A11B-1D5D09209E3F}"/>
    <cellStyle name="Calculation 2 14" xfId="682" xr:uid="{4B45E35C-5CED-48B6-AE59-6B67D025266F}"/>
    <cellStyle name="Calculation 2 14 2" xfId="2893" xr:uid="{C4E1D909-C1DD-4CEC-9514-6A230FC8899B}"/>
    <cellStyle name="Calculation 2 14 3" xfId="4610" xr:uid="{AA160BC6-CE50-4C06-9A27-327A8AD86717}"/>
    <cellStyle name="Calculation 2 15" xfId="664" xr:uid="{4F7AAAE0-90CC-4EEA-9D7A-153B4A11CE12}"/>
    <cellStyle name="Calculation 2 15 2" xfId="2184" xr:uid="{2D21EA95-9E82-4D7F-90E1-04604EEC37EC}"/>
    <cellStyle name="Calculation 2 15 3" xfId="3901" xr:uid="{D0E6048E-5C1D-464D-939E-104F8291193C}"/>
    <cellStyle name="Calculation 2 16" xfId="1180" xr:uid="{0BEAA80C-6C45-4B7B-8F1C-F0D568460DEA}"/>
    <cellStyle name="Calculation 2 16 2" xfId="2414" xr:uid="{FD6DE8CD-B078-4A58-8258-7399BE0C2D0F}"/>
    <cellStyle name="Calculation 2 16 3" xfId="4131" xr:uid="{8D21BDB3-7F9E-488A-AA7E-8667971B2BE0}"/>
    <cellStyle name="Calculation 2 17" xfId="819" xr:uid="{86AE02D1-FC22-40AF-A8C5-2041702FBCEC}"/>
    <cellStyle name="Calculation 2 17 2" xfId="2604" xr:uid="{DC74333B-44C5-45D5-AD4C-ECAE466691C7}"/>
    <cellStyle name="Calculation 2 17 3" xfId="4321" xr:uid="{BBF71571-273F-4525-B7FB-7E05BEA37F8F}"/>
    <cellStyle name="Calculation 2 18" xfId="1144" xr:uid="{EB0F209D-0A24-495E-8E32-B7EA967FA3CD}"/>
    <cellStyle name="Calculation 2 18 2" xfId="3519" xr:uid="{7935A8BE-276D-47D9-9E22-A146264BD327}"/>
    <cellStyle name="Calculation 2 18 3" xfId="5236" xr:uid="{FF760745-485B-442A-8B2E-D0FAA9655F74}"/>
    <cellStyle name="Calculation 2 19" xfId="3130" xr:uid="{66DB7284-3BFA-415D-AA1C-FB20DD9C2519}"/>
    <cellStyle name="Calculation 2 2" xfId="442" xr:uid="{E083BF3F-0B30-4351-BFA6-587712CEFAB5}"/>
    <cellStyle name="Calculation 2 2 2" xfId="959" xr:uid="{0FBE6F05-5329-4720-9E65-097F4D699858}"/>
    <cellStyle name="Calculation 2 2 2 2" xfId="2287" xr:uid="{988F12C1-6622-428E-A061-EDC36695145C}"/>
    <cellStyle name="Calculation 2 2 2 3" xfId="4004" xr:uid="{6CE6CC63-4EAD-4618-9428-1B315D626A5C}"/>
    <cellStyle name="Calculation 2 2 3" xfId="1211" xr:uid="{F7DC0231-DF92-4629-BB2D-99CBCC265423}"/>
    <cellStyle name="Calculation 2 2 3 2" xfId="3416" xr:uid="{095291E4-C4C6-4E96-BFB1-4D0619DAB165}"/>
    <cellStyle name="Calculation 2 2 3 3" xfId="5133" xr:uid="{5A9D3CA9-DFC9-4BA7-B4CF-A27CFD9E3B8C}"/>
    <cellStyle name="Calculation 2 2 4" xfId="1355" xr:uid="{C1EDDC70-D1B0-4452-9CBA-96D19ADF4059}"/>
    <cellStyle name="Calculation 2 2 4 2" xfId="2710" xr:uid="{761F5301-21C0-406E-A835-14FD28AA5A61}"/>
    <cellStyle name="Calculation 2 2 4 3" xfId="4427" xr:uid="{CE466AF6-375D-464C-BB19-9013F716C297}"/>
    <cellStyle name="Calculation 2 2 5" xfId="1585" xr:uid="{0B852582-322A-40BD-8EB7-3BFA670F7583}"/>
    <cellStyle name="Calculation 2 2 5 2" xfId="3365" xr:uid="{EEAD1AA6-0ED5-41E3-8FB7-4579931D2DFE}"/>
    <cellStyle name="Calculation 2 2 5 3" xfId="4447" xr:uid="{6F3998F5-ABBC-4792-B1D7-C8AD018613B8}"/>
    <cellStyle name="Calculation 2 2 6" xfId="1814" xr:uid="{489203E6-E388-48D1-9AAC-2D317344E0B0}"/>
    <cellStyle name="Calculation 2 2 6 2" xfId="3531" xr:uid="{C3D3DD75-5541-42B3-8ACC-D98E93625900}"/>
    <cellStyle name="Calculation 2 2 6 3" xfId="5246" xr:uid="{EFA96943-6BF8-453A-9E86-AD52C9A332E7}"/>
    <cellStyle name="Calculation 2 2 7" xfId="2328" xr:uid="{4E6B8923-BF04-44B1-A7EA-99A38F8F1074}"/>
    <cellStyle name="Calculation 2 2 8" xfId="4045" xr:uid="{EC0CDA19-C745-49E5-9918-8976025D96A2}"/>
    <cellStyle name="Calculation 2 20" xfId="4847" xr:uid="{D2C9D3FA-A5C2-4634-A531-469173CE96A5}"/>
    <cellStyle name="Calculation 2 3" xfId="453" xr:uid="{51877665-CDFC-4211-87AC-067C073B70DC}"/>
    <cellStyle name="Calculation 2 3 2" xfId="969" xr:uid="{D96639E7-55A1-4087-9E96-4651DDCBC368}"/>
    <cellStyle name="Calculation 2 3 2 2" xfId="2636" xr:uid="{B06CB664-F3F4-4598-88B4-3598B7BC5C00}"/>
    <cellStyle name="Calculation 2 3 2 3" xfId="4353" xr:uid="{41D41F16-3AF7-4739-AFE8-EB4E243388AF}"/>
    <cellStyle name="Calculation 2 3 3" xfId="645" xr:uid="{2B0760C3-9797-48F9-A789-67EA86EC65BD}"/>
    <cellStyle name="Calculation 2 3 3 2" xfId="2074" xr:uid="{50EF8DB7-9D59-4ECE-842E-6E351A408B11}"/>
    <cellStyle name="Calculation 2 3 3 3" xfId="3791" xr:uid="{5683165D-EAFD-413A-8234-07B1C3065BF7}"/>
    <cellStyle name="Calculation 2 3 4" xfId="1365" xr:uid="{C6335CC2-4FBC-4472-9C77-006AFE971919}"/>
    <cellStyle name="Calculation 2 3 4 2" xfId="3107" xr:uid="{A7272E56-2208-4D81-8E45-2D2A2F43433E}"/>
    <cellStyle name="Calculation 2 3 4 3" xfId="4824" xr:uid="{1EB2D741-C663-4644-8E07-52BEA1A1A75F}"/>
    <cellStyle name="Calculation 2 3 5" xfId="1595" xr:uid="{142E7BB4-4C14-46B2-B5CD-574841F44B7D}"/>
    <cellStyle name="Calculation 2 3 5 2" xfId="2796" xr:uid="{17F1830B-1B4B-40C8-826F-5AFDC692B236}"/>
    <cellStyle name="Calculation 2 3 5 3" xfId="4825" xr:uid="{47FDA392-7A78-495B-95E3-A454CE831A6A}"/>
    <cellStyle name="Calculation 2 3 6" xfId="1824" xr:uid="{36BCE1E4-B20B-413F-AB3D-1EE4C56F98BA}"/>
    <cellStyle name="Calculation 2 3 6 2" xfId="3541" xr:uid="{EA073F8C-C578-4294-AE77-8DE1366535B4}"/>
    <cellStyle name="Calculation 2 3 6 3" xfId="5256" xr:uid="{12E065EA-5619-4D77-871C-8C4A40072E32}"/>
    <cellStyle name="Calculation 2 3 7" xfId="2211" xr:uid="{7ABD7705-D328-43FE-838A-FABF33F5D712}"/>
    <cellStyle name="Calculation 2 3 8" xfId="3928" xr:uid="{789BE4D8-D891-41CA-858A-9B1A9D95FE68}"/>
    <cellStyle name="Calculation 2 4" xfId="352" xr:uid="{1322C03D-FA74-4932-877C-F0A77AD5F230}"/>
    <cellStyle name="Calculation 2 4 2" xfId="874" xr:uid="{EC68B819-86D1-463D-AED8-FBAC699ED88D}"/>
    <cellStyle name="Calculation 2 4 2 2" xfId="2818" xr:uid="{28A10B78-6E61-4B76-9351-805AFF60728A}"/>
    <cellStyle name="Calculation 2 4 2 3" xfId="4535" xr:uid="{4505F9B4-1A39-4A75-865E-5675C2074CD5}"/>
    <cellStyle name="Calculation 2 4 3" xfId="856" xr:uid="{CABAB7F8-09F3-4D32-AD1C-851649D58831}"/>
    <cellStyle name="Calculation 2 4 3 2" xfId="2842" xr:uid="{FF7624E6-5B5B-4D30-881C-81B5DA711693}"/>
    <cellStyle name="Calculation 2 4 3 3" xfId="4559" xr:uid="{231CDB73-231B-4EDE-9DF9-19A49983FC37}"/>
    <cellStyle name="Calculation 2 4 4" xfId="1275" xr:uid="{C2AB6F97-A37A-4F7C-A4D4-64A68B3D87FF}"/>
    <cellStyle name="Calculation 2 4 4 2" xfId="3399" xr:uid="{635E9934-2303-4879-9055-6007CD5F22A2}"/>
    <cellStyle name="Calculation 2 4 4 3" xfId="5116" xr:uid="{A55D58A9-8C73-4EF8-A708-A2226CA1E5AE}"/>
    <cellStyle name="Calculation 2 4 5" xfId="1506" xr:uid="{4F58DE13-11CF-4C1F-AD97-1308E4978172}"/>
    <cellStyle name="Calculation 2 4 5 2" xfId="2038" xr:uid="{BD2F469B-6F1A-48A7-9F3B-43A5B08EC508}"/>
    <cellStyle name="Calculation 2 4 5 3" xfId="3755" xr:uid="{8C56B921-AEED-4E0D-88E6-DE180EEB9A9A}"/>
    <cellStyle name="Calculation 2 4 6" xfId="1735" xr:uid="{D0F3326B-FC96-49CB-89A0-8BD693AA5166}"/>
    <cellStyle name="Calculation 2 4 6 2" xfId="2632" xr:uid="{E78D0DD7-F2F2-4BE5-BE9A-BCE5E21086FF}"/>
    <cellStyle name="Calculation 2 4 6 3" xfId="4889" xr:uid="{068E39DB-4A16-4AFE-88C3-EAE975710A53}"/>
    <cellStyle name="Calculation 2 4 7" xfId="2779" xr:uid="{FCF6B0E1-B142-42CC-8221-59A119C6E7E1}"/>
    <cellStyle name="Calculation 2 4 8" xfId="4496" xr:uid="{DAB68D6A-BCC8-4732-9827-8EE5EC1684F6}"/>
    <cellStyle name="Calculation 2 5" xfId="476" xr:uid="{E782D9E8-E6C9-44B2-8F8A-15501D4F439A}"/>
    <cellStyle name="Calculation 2 5 2" xfId="990" xr:uid="{DB8EB7A5-DB1F-4336-A48A-16C7FFD7A465}"/>
    <cellStyle name="Calculation 2 5 2 2" xfId="3283" xr:uid="{C68E6A89-E5AF-4589-8650-6A8F35017916}"/>
    <cellStyle name="Calculation 2 5 2 3" xfId="5000" xr:uid="{87D5FED8-F2D3-46A4-95FC-04929189F00A}"/>
    <cellStyle name="Calculation 2 5 3" xfId="670" xr:uid="{B6FB822B-26C4-4F94-B822-17E192D8E049}"/>
    <cellStyle name="Calculation 2 5 3 2" xfId="2063" xr:uid="{9159BD0A-E373-45CB-9DF4-791AFEE708F8}"/>
    <cellStyle name="Calculation 2 5 3 3" xfId="3780" xr:uid="{FC6293E4-D9CF-4BE2-9BE2-0E42D6FA927A}"/>
    <cellStyle name="Calculation 2 5 4" xfId="1385" xr:uid="{66746165-86FF-4E73-83BD-40D3C727BF23}"/>
    <cellStyle name="Calculation 2 5 4 2" xfId="2771" xr:uid="{879C4866-AEFE-4787-A0DB-E6A625887EA7}"/>
    <cellStyle name="Calculation 2 5 4 3" xfId="4488" xr:uid="{0C2D9A4F-F2EF-4C24-B1D7-744FF7CE13AE}"/>
    <cellStyle name="Calculation 2 5 5" xfId="1615" xr:uid="{775D7290-5DA7-4C05-9DC4-831F55B00A29}"/>
    <cellStyle name="Calculation 2 5 5 2" xfId="3413" xr:uid="{0B282DE2-2F6F-43A1-B8EE-1C0A40BD9E5A}"/>
    <cellStyle name="Calculation 2 5 5 3" xfId="4398" xr:uid="{36794DE5-B2A8-42F9-9238-3E9EBDDA6C94}"/>
    <cellStyle name="Calculation 2 5 6" xfId="1843" xr:uid="{0E10CE60-908E-4953-AA54-E0FC49B39A61}"/>
    <cellStyle name="Calculation 2 5 6 2" xfId="3560" xr:uid="{8C5FC84E-27BB-4FE8-A6DE-E13E218C9674}"/>
    <cellStyle name="Calculation 2 5 6 3" xfId="5275" xr:uid="{9200BBD5-4975-432A-9A0D-5F1D2CFB85B1}"/>
    <cellStyle name="Calculation 2 5 7" xfId="2159" xr:uid="{4BE4E40B-9D00-4425-AB24-7C11EA26E035}"/>
    <cellStyle name="Calculation 2 5 8" xfId="3876" xr:uid="{F0E06EF0-B1A0-4B0A-875F-B9A4B9CF98C5}"/>
    <cellStyle name="Calculation 2 6" xfId="385" xr:uid="{21084E1E-93AC-45A1-9224-E4D10FCE084B}"/>
    <cellStyle name="Calculation 2 6 2" xfId="905" xr:uid="{5CBD9E85-A4C0-4AD0-8E90-012E23626AD2}"/>
    <cellStyle name="Calculation 2 6 2 2" xfId="3520" xr:uid="{D63CD141-DE1C-41C7-BB45-3D2692F74583}"/>
    <cellStyle name="Calculation 2 6 2 3" xfId="5237" xr:uid="{A182FF91-77D5-46E3-B041-786CD42644E6}"/>
    <cellStyle name="Calculation 2 6 3" xfId="1250" xr:uid="{BC028ADE-CCE3-4EF9-9784-410F8CAE571E}"/>
    <cellStyle name="Calculation 2 6 3 2" xfId="2733" xr:uid="{0256E9A5-69C8-4601-B419-4439BF813669}"/>
    <cellStyle name="Calculation 2 6 3 3" xfId="4450" xr:uid="{A206B3BE-B1F3-40FC-A733-490B1370FFBC}"/>
    <cellStyle name="Calculation 2 6 4" xfId="1305" xr:uid="{C29FED8B-573B-4FF8-9885-EC3F8076B34B}"/>
    <cellStyle name="Calculation 2 6 4 2" xfId="3329" xr:uid="{F057CAAE-DAEA-4B07-86E3-FB22B663F274}"/>
    <cellStyle name="Calculation 2 6 4 3" xfId="5046" xr:uid="{F5BF67D6-8DF5-4C51-A7C0-52D1E7896B9D}"/>
    <cellStyle name="Calculation 2 6 5" xfId="1535" xr:uid="{0D43DCA6-D9D7-4CCC-BC0A-1486BA6FBF53}"/>
    <cellStyle name="Calculation 2 6 5 2" xfId="2275" xr:uid="{9E3E85F4-B368-4C5B-9447-60130B2D8785}"/>
    <cellStyle name="Calculation 2 6 5 3" xfId="3992" xr:uid="{EE91C42F-557A-4E85-86DD-2400EFE9378E}"/>
    <cellStyle name="Calculation 2 6 6" xfId="1764" xr:uid="{6D4E82ED-7104-4884-8253-377CA39ABF7D}"/>
    <cellStyle name="Calculation 2 6 6 2" xfId="1999" xr:uid="{EA055BCD-9D85-41EB-A286-7A035B51911B}"/>
    <cellStyle name="Calculation 2 6 6 3" xfId="3718" xr:uid="{F1AF9704-15ED-4BA5-8869-3682C76E6339}"/>
    <cellStyle name="Calculation 2 6 7" xfId="2653" xr:uid="{919BBBBC-D6C8-4660-98BB-CD03BB1BE037}"/>
    <cellStyle name="Calculation 2 6 8" xfId="4370" xr:uid="{5A2436A6-F665-4E91-A5C3-A4F05DC5B18E}"/>
    <cellStyle name="Calculation 2 7" xfId="522" xr:uid="{6BA5B867-200F-410E-A52C-EE2CE89FA11E}"/>
    <cellStyle name="Calculation 2 7 2" xfId="1034" xr:uid="{14F77B90-B84C-4D16-A285-FED8153485A3}"/>
    <cellStyle name="Calculation 2 7 2 2" xfId="2648" xr:uid="{2C79E8E6-703B-4BE4-9D3D-E0892454AFE7}"/>
    <cellStyle name="Calculation 2 7 2 3" xfId="4365" xr:uid="{D18C4DEE-880E-446D-8155-71B07A7ACAA3}"/>
    <cellStyle name="Calculation 2 7 3" xfId="1227" xr:uid="{1FA0AC0E-7F7F-41B8-BF71-DC5B8E0D8E55}"/>
    <cellStyle name="Calculation 2 7 3 2" xfId="2609" xr:uid="{4B53F422-DA08-4F55-BEC8-FBD5389DC158}"/>
    <cellStyle name="Calculation 2 7 3 3" xfId="4326" xr:uid="{0A28EBAC-0DC1-4C11-ACF9-88313266D9D0}"/>
    <cellStyle name="Calculation 2 7 4" xfId="1425" xr:uid="{B3E1E4CD-3A08-4263-9710-1E6950A10432}"/>
    <cellStyle name="Calculation 2 7 4 2" xfId="3121" xr:uid="{E3E1748A-F712-491B-8066-86C56B1B8C19}"/>
    <cellStyle name="Calculation 2 7 4 3" xfId="4838" xr:uid="{0D83256B-FDCB-47CF-BCE0-2F379F267364}"/>
    <cellStyle name="Calculation 2 7 5" xfId="1655" xr:uid="{4141C19D-7017-4C36-AB56-C5951D0CD08B}"/>
    <cellStyle name="Calculation 2 7 5 2" xfId="2256" xr:uid="{4F86C3E0-569C-4FF4-B8F6-927B6752583F}"/>
    <cellStyle name="Calculation 2 7 5 3" xfId="4434" xr:uid="{1396D4BB-C9E7-4A59-8C2D-B68FE982D216}"/>
    <cellStyle name="Calculation 2 7 6" xfId="1883" xr:uid="{1621F0DD-B89C-4256-BE9D-4BA39709D47C}"/>
    <cellStyle name="Calculation 2 7 6 2" xfId="3600" xr:uid="{54C30953-D703-49E2-84DD-C2A6567B3A08}"/>
    <cellStyle name="Calculation 2 7 6 3" xfId="5315" xr:uid="{6BB9619B-54DF-4885-B63F-D8893154A190}"/>
    <cellStyle name="Calculation 2 7 7" xfId="3187" xr:uid="{DF840F0F-8B82-42CD-96A0-9720264C3506}"/>
    <cellStyle name="Calculation 2 7 8" xfId="4904" xr:uid="{3489DFD4-37E4-4E4B-93D6-DBB787D33D3B}"/>
    <cellStyle name="Calculation 2 8" xfId="373" xr:uid="{513B5EE1-318B-437C-A029-F103C7000BF5}"/>
    <cellStyle name="Calculation 2 8 2" xfId="894" xr:uid="{32FFD72D-249C-4434-85A6-3DCB14419DDC}"/>
    <cellStyle name="Calculation 2 8 2 2" xfId="3450" xr:uid="{0421856E-7A95-4C1B-AFD6-5652DEBF7618}"/>
    <cellStyle name="Calculation 2 8 2 3" xfId="5167" xr:uid="{4E37BDCE-3210-4F02-A5DB-28131BD72003}"/>
    <cellStyle name="Calculation 2 8 3" xfId="730" xr:uid="{A12A1FEE-CA70-45EB-B805-5B97D55C552A}"/>
    <cellStyle name="Calculation 2 8 3 2" xfId="2974" xr:uid="{50DD540B-CF93-4A52-A306-168A64D9215A}"/>
    <cellStyle name="Calculation 2 8 3 3" xfId="4691" xr:uid="{5D6C45CD-A4CC-45AD-B4B4-39148F3ED635}"/>
    <cellStyle name="Calculation 2 8 4" xfId="1293" xr:uid="{DB53C61C-718B-4ED8-9442-107BCBE52983}"/>
    <cellStyle name="Calculation 2 8 4 2" xfId="3442" xr:uid="{26118F8C-9973-402E-B6AC-8E9F069DEAF1}"/>
    <cellStyle name="Calculation 2 8 4 3" xfId="5159" xr:uid="{2CDD0192-F529-4A1C-959D-3FB84966B6B7}"/>
    <cellStyle name="Calculation 2 8 5" xfId="1524" xr:uid="{CD4DF824-7098-416A-B572-7E07FF674753}"/>
    <cellStyle name="Calculation 2 8 5 2" xfId="2885" xr:uid="{3FD7559E-32C6-49C5-915D-99DEDC534219}"/>
    <cellStyle name="Calculation 2 8 5 3" xfId="4602" xr:uid="{D993978F-02BD-4A2B-9E8D-9D45777F1E2F}"/>
    <cellStyle name="Calculation 2 8 6" xfId="1753" xr:uid="{9EB9163C-64DC-4872-8CB5-34F5BE652B1D}"/>
    <cellStyle name="Calculation 2 8 6 2" xfId="1958" xr:uid="{17D7B57F-6DA5-4F52-A7A9-935C1F1E855F}"/>
    <cellStyle name="Calculation 2 8 6 3" xfId="3676" xr:uid="{980D015F-AACA-4E2D-91D1-5D46BA472E2B}"/>
    <cellStyle name="Calculation 2 8 7" xfId="3234" xr:uid="{E8BA1CD1-42B0-4AB5-864C-3FC8259AEE06}"/>
    <cellStyle name="Calculation 2 8 8" xfId="4951" xr:uid="{25DC8FB1-1B70-403B-BDDE-42B6E055CF20}"/>
    <cellStyle name="Calculation 2 9" xfId="431" xr:uid="{F4CF0291-831E-46E4-8F71-32345EF3143B}"/>
    <cellStyle name="Calculation 2 9 2" xfId="948" xr:uid="{9F6D25E6-4417-4FBE-86CC-F45048E11B59}"/>
    <cellStyle name="Calculation 2 9 2 2" xfId="3414" xr:uid="{D4322933-D929-49D4-B679-6661C3B08A9D}"/>
    <cellStyle name="Calculation 2 9 2 3" xfId="5131" xr:uid="{D3AD736E-CEEC-4F98-8D0C-547B31938F70}"/>
    <cellStyle name="Calculation 2 9 3" xfId="1206" xr:uid="{9FB3EB10-8F65-4397-96D5-99FC21B7B852}"/>
    <cellStyle name="Calculation 2 9 3 2" xfId="2953" xr:uid="{2E5A0E2A-98D1-44ED-8ED9-EB0A3740DBF8}"/>
    <cellStyle name="Calculation 2 9 3 3" xfId="4670" xr:uid="{32F59182-AF5F-410F-9D9B-4F100B06E9CA}"/>
    <cellStyle name="Calculation 2 9 4" xfId="1344" xr:uid="{29FBBD14-F56F-40F8-B09C-A54D5A32EB1D}"/>
    <cellStyle name="Calculation 2 9 4 2" xfId="2430" xr:uid="{1A2F4A0C-886A-4085-BBDC-B2F1A5EFC682}"/>
    <cellStyle name="Calculation 2 9 4 3" xfId="4147" xr:uid="{26FC3F78-5CBC-4CCF-881E-02875AB88BC6}"/>
    <cellStyle name="Calculation 2 9 5" xfId="1574" xr:uid="{616EC9B5-B8F5-4302-A1FD-E9F6DAEBA837}"/>
    <cellStyle name="Calculation 2 9 5 2" xfId="1963" xr:uid="{0CAEB654-DEEB-4149-B8B5-2DE1D90FEB77}"/>
    <cellStyle name="Calculation 2 9 5 3" xfId="3741" xr:uid="{FAD9E65C-F4F9-48B1-95C6-7C1C481CABBB}"/>
    <cellStyle name="Calculation 2 9 6" xfId="1803" xr:uid="{B266661A-F527-4809-AB6A-C47F79998BE5}"/>
    <cellStyle name="Calculation 2 9 6 2" xfId="1984" xr:uid="{CA441818-E96A-47BA-B22C-DBA7936DBA26}"/>
    <cellStyle name="Calculation 2 9 6 3" xfId="3882" xr:uid="{C45CB0BE-D47C-42F9-A8E9-041B26B1A0F2}"/>
    <cellStyle name="Calculation 2 9 7" xfId="2587" xr:uid="{A3108B34-FE46-4DC5-8E0F-651B7D9DE0E7}"/>
    <cellStyle name="Calculation 2 9 8" xfId="4304" xr:uid="{908D73BB-D216-47EC-8BEB-5F9D9C38B63B}"/>
    <cellStyle name="Check Cell 2" xfId="76" xr:uid="{0D36F3F1-6AB2-433D-894C-B24A3A31A592}"/>
    <cellStyle name="Comma" xfId="1" builtinId="3"/>
    <cellStyle name="Comma [00]" xfId="77" xr:uid="{11DFDDC9-18C1-4269-B6EE-ED8CA92E84B3}"/>
    <cellStyle name="Comma 10" xfId="5" xr:uid="{DCAC9B35-13CE-43A5-B016-49A24CD6052D}"/>
    <cellStyle name="Comma 10 2" xfId="28" xr:uid="{AA600FDF-1621-4E34-9C51-49429133E9BE}"/>
    <cellStyle name="Comma 10 3" xfId="288" xr:uid="{CEA1F601-35C4-46E0-A0B6-32C133E82C77}"/>
    <cellStyle name="Comma 10 3 2" xfId="475" xr:uid="{08C669AA-56FF-4E8E-A479-C87C91AB1398}"/>
    <cellStyle name="Comma 10 3 2 2" xfId="636" xr:uid="{BB7CEF51-745C-4564-9B63-3E7FE7A98B6D}"/>
    <cellStyle name="Comma 10 3 2 2 2" xfId="2495" xr:uid="{3C73F977-0F05-4BFA-817A-3DD2B9688B59}"/>
    <cellStyle name="Comma 10 3 2 2 3" xfId="4212" xr:uid="{817E6F7F-B8C7-4FBE-9D76-793DD70484EE}"/>
    <cellStyle name="Comma 10 3 2 3" xfId="2351" xr:uid="{130D394F-AAAC-47F2-8995-395B6EC05851}"/>
    <cellStyle name="Comma 10 3 2 4" xfId="4068" xr:uid="{A91F1111-D68D-4BE6-B661-9EC945759F76}"/>
    <cellStyle name="Comma 10 3 3" xfId="620" xr:uid="{C1FB4E82-8636-43B8-855A-F6D494371222}"/>
    <cellStyle name="Comma 10 3 3 2" xfId="2479" xr:uid="{2D9C20F8-AE26-4557-9B5B-906578BE507B}"/>
    <cellStyle name="Comma 10 3 3 3" xfId="4196" xr:uid="{C2DE489C-962F-45D5-8EBD-FDA744B29A7A}"/>
    <cellStyle name="Comma 10 3 4" xfId="2200" xr:uid="{D5CBD9C7-65A4-4F20-9CA9-640A70481426}"/>
    <cellStyle name="Comma 10 3 5" xfId="3917" xr:uid="{7B91C1D2-4E08-4F0C-94BB-77EE3C5F8CD3}"/>
    <cellStyle name="Comma 10 4" xfId="35" xr:uid="{45E30202-921A-4EEE-A44E-8F31C42E519D}"/>
    <cellStyle name="Comma 10 4 2" xfId="342" xr:uid="{7E758FB1-CDDF-4BB8-90B8-2CDAE22B5170}"/>
    <cellStyle name="Comma 10 4 2 2" xfId="623" xr:uid="{44163FD0-52F9-41FC-B1D2-8C907E9A5C70}"/>
    <cellStyle name="Comma 10 4 2 2 2" xfId="2482" xr:uid="{D753491F-BF88-40AD-ACE5-6091230DA7CA}"/>
    <cellStyle name="Comma 10 4 2 2 3" xfId="4199" xr:uid="{DA10BBC9-C700-4816-B9FB-04A7E38A1EBC}"/>
    <cellStyle name="Comma 10 4 2 3" xfId="2250" xr:uid="{649A3780-F2A2-4EA3-A9B9-1080972D0422}"/>
    <cellStyle name="Comma 10 4 2 4" xfId="3967" xr:uid="{81CA1982-F952-467A-BB67-8E5B0ADB3AC4}"/>
    <cellStyle name="Comma 10 4 3" xfId="613" xr:uid="{F2E0E808-D08A-49DC-A1EF-B5200C33F0DF}"/>
    <cellStyle name="Comma 10 4 3 2" xfId="2472" xr:uid="{5BF66A6C-3511-4453-A8B4-0CE7D19BFCD6}"/>
    <cellStyle name="Comma 10 4 3 3" xfId="4189" xr:uid="{CC537028-E0F4-4BC2-BFA7-823835EF1593}"/>
    <cellStyle name="Comma 10 4 4" xfId="1981" xr:uid="{5A1C3140-FF79-4C1F-A4A9-ED0DC45C3176}"/>
    <cellStyle name="Comma 10 4 5" xfId="3698" xr:uid="{AAD3F007-28BC-4DBF-8E68-B784CA592755}"/>
    <cellStyle name="Comma 10 5" xfId="610" xr:uid="{7B02F62A-3A1B-469F-9BAD-C34F55BE4AFF}"/>
    <cellStyle name="Comma 10 5 2" xfId="2469" xr:uid="{FCD629DF-13A3-4D08-BD5B-28A0BF352158}"/>
    <cellStyle name="Comma 10 5 3" xfId="4186" xr:uid="{1D5313FC-EC65-47B2-9F88-BCAD7865CAF8}"/>
    <cellStyle name="Comma 10 6" xfId="31" xr:uid="{8D07726C-D5C5-4310-BBB3-A71A4704D551}"/>
    <cellStyle name="Comma 10 7" xfId="1961" xr:uid="{CB1B72DB-8DAA-43E2-AA59-7DE8120828CE}"/>
    <cellStyle name="Comma 10 8" xfId="19" xr:uid="{0506D4FE-649F-4425-ADC0-7767F4418B11}"/>
    <cellStyle name="Comma 11" xfId="6" xr:uid="{C6F4A0A9-BB19-46D7-BF76-6089AE3A0F47}"/>
    <cellStyle name="Comma 12" xfId="78" xr:uid="{1A488903-920F-45C8-952A-B2948DC8EFE5}"/>
    <cellStyle name="Comma 13" xfId="79" xr:uid="{0C7AAD34-BB3D-4952-B3C2-6C5CE5D4A4E7}"/>
    <cellStyle name="Comma 14" xfId="80" xr:uid="{2D1C0B67-D77E-468A-BA4A-BAEA66CA7D2E}"/>
    <cellStyle name="Comma 15" xfId="81" xr:uid="{E271CA84-3A44-46E9-B197-9EB4233F458F}"/>
    <cellStyle name="Comma 16" xfId="271" xr:uid="{A285223D-5AC9-4E78-9688-FDD7431D519D}"/>
    <cellStyle name="Comma 16 2" xfId="469" xr:uid="{3C827800-85D2-4545-95F8-7D139D7C46F1}"/>
    <cellStyle name="Comma 16 2 2" xfId="633" xr:uid="{E840AC54-C9AD-4B98-9D30-6AF490B1585A}"/>
    <cellStyle name="Comma 16 2 2 2" xfId="2492" xr:uid="{E5E32489-EB2C-45E7-B7AC-1A605B9C9373}"/>
    <cellStyle name="Comma 16 2 2 3" xfId="4209" xr:uid="{9882F55C-9F77-44D8-BA4A-BC87AAD8EC90}"/>
    <cellStyle name="Comma 16 2 3" xfId="2345" xr:uid="{B8C283E0-671A-499A-A911-CB232DB6387F}"/>
    <cellStyle name="Comma 16 2 4" xfId="4062" xr:uid="{6A0196AE-7734-450D-98CD-89613FEE2B6A}"/>
    <cellStyle name="Comma 16 3" xfId="618" xr:uid="{9E4184FA-0CC4-4508-84C2-4E429C9FABBF}"/>
    <cellStyle name="Comma 16 3 2" xfId="2477" xr:uid="{25ED2CB6-1A43-445E-8D42-853BC415FF9D}"/>
    <cellStyle name="Comma 16 3 3" xfId="4194" xr:uid="{55A7B720-31E6-4486-A920-3D2E8D1AD7A3}"/>
    <cellStyle name="Comma 16 4" xfId="2186" xr:uid="{97D541D5-9502-4A36-9AE2-345D1F6C438C}"/>
    <cellStyle name="Comma 16 5" xfId="3903" xr:uid="{C5790231-A8A0-4525-B3BC-FFC6878EB146}"/>
    <cellStyle name="Comma 17" xfId="248" xr:uid="{14D92811-9ADF-47EC-976C-0546EB84E40E}"/>
    <cellStyle name="Comma 18" xfId="280" xr:uid="{1FA991F0-1710-4EA7-AFBA-5D3F2A02317A}"/>
    <cellStyle name="Comma 19" xfId="284" xr:uid="{7B2043F4-7D39-47D6-A5ED-28EF0A023D7A}"/>
    <cellStyle name="Comma 2" xfId="16" xr:uid="{12E4F9C8-3D9E-4C9D-929F-F053DE951EB5}"/>
    <cellStyle name="Comma 2 10" xfId="27" xr:uid="{657B1FA6-043B-4CED-8B6E-E7F3DE342FFC}"/>
    <cellStyle name="Comma 2 2" xfId="29" xr:uid="{A8908F01-9806-42EA-930C-67A6B48E791B}"/>
    <cellStyle name="Comma 2 2 2" xfId="82" xr:uid="{F299C4A4-327A-4D05-A403-25055F69F140}"/>
    <cellStyle name="Comma 2 2 3" xfId="344" xr:uid="{4E0D289F-F1C0-4224-8B2A-92ABF45484B0}"/>
    <cellStyle name="Comma 2 2 3 2" xfId="625" xr:uid="{30DC0B69-B537-4861-9EDB-760D7140E64F}"/>
    <cellStyle name="Comma 2 2 3 2 2" xfId="2484" xr:uid="{B14EECBA-13FC-413C-818C-19083DF2AEDB}"/>
    <cellStyle name="Comma 2 2 3 2 3" xfId="4201" xr:uid="{63433C64-14FC-4705-8C3E-B2C0C4CB0F30}"/>
    <cellStyle name="Comma 2 2 3 3" xfId="2252" xr:uid="{E896A662-458B-4CB5-9A85-7E2389DDBCE0}"/>
    <cellStyle name="Comma 2 2 3 4" xfId="3969" xr:uid="{700B1F55-AB1E-4D49-B715-36302B40017A}"/>
    <cellStyle name="Comma 2 2 4" xfId="615" xr:uid="{335A5FF5-7B4F-4683-B529-7F1286E7984A}"/>
    <cellStyle name="Comma 2 2 4 2" xfId="2474" xr:uid="{A1DA94F4-9FF8-4EC0-99D7-74E3B0438C37}"/>
    <cellStyle name="Comma 2 2 4 3" xfId="4191" xr:uid="{C38106BB-7E6F-45EE-BCCE-0BAF474828AF}"/>
    <cellStyle name="Comma 2 2 5" xfId="37" xr:uid="{9C960954-9C3A-4965-BAAC-DC3F58AC62E4}"/>
    <cellStyle name="Comma 2 2 6" xfId="1983" xr:uid="{A74F6645-3F2A-42FD-90B3-A0320697D4D7}"/>
    <cellStyle name="Comma 2 2 7" xfId="3700" xr:uid="{0172C36B-DD87-4C8E-83D1-C81AECF12061}"/>
    <cellStyle name="Comma 2 3" xfId="21" xr:uid="{A96C1073-7512-4ADC-BBE9-CA8A0C8E964D}"/>
    <cellStyle name="Comma 2 3 2" xfId="25" xr:uid="{5B051C45-35C0-4D23-AB3B-F00C4AB99871}"/>
    <cellStyle name="Comma 2 3 2 2" xfId="293" xr:uid="{BCE9BD19-8326-477A-804E-20BE4A8E227D}"/>
    <cellStyle name="Comma 2 3 2 2 2" xfId="477" xr:uid="{C9DBD50B-B6F9-41ED-90F8-0283F5CF50FA}"/>
    <cellStyle name="Comma 2 3 2 2 2 2" xfId="637" xr:uid="{19DEC26F-0899-43D9-A204-6F778A1B11C4}"/>
    <cellStyle name="Comma 2 3 2 2 2 2 2" xfId="2496" xr:uid="{49C6B3E4-79A0-4417-8AED-C0A3268B7904}"/>
    <cellStyle name="Comma 2 3 2 2 2 2 3" xfId="4213" xr:uid="{DBF1EB49-1588-4830-91FA-883D4BA9649B}"/>
    <cellStyle name="Comma 2 3 2 2 2 3" xfId="2353" xr:uid="{F2AA6F07-42C7-4BC2-8749-09B0E44BF5A6}"/>
    <cellStyle name="Comma 2 3 2 2 2 4" xfId="4070" xr:uid="{E58A8BD2-7768-4056-BA4C-033900F0F7BE}"/>
    <cellStyle name="Comma 2 3 2 2 3" xfId="621" xr:uid="{665DF77D-F406-46E1-B283-9A0526E083A9}"/>
    <cellStyle name="Comma 2 3 2 2 3 2" xfId="2480" xr:uid="{37FEC737-978E-4B03-8470-B81FBB1A3782}"/>
    <cellStyle name="Comma 2 3 2 2 3 3" xfId="4197" xr:uid="{A5BB94B1-B994-49F5-BDF1-71296BDAAAE7}"/>
    <cellStyle name="Comma 2 3 2 2 4" xfId="2204" xr:uid="{ACE44734-7ACD-4676-B663-11A258425BCF}"/>
    <cellStyle name="Comma 2 3 2 2 5" xfId="3921" xr:uid="{F0601906-25EF-4CD2-8155-CCAD99B66597}"/>
    <cellStyle name="Comma 2 3 2 3" xfId="36" xr:uid="{EFA86544-14CA-47E6-B083-37E0D7B3B9C5}"/>
    <cellStyle name="Comma 2 3 2 3 2" xfId="343" xr:uid="{153B5458-0C5F-408A-BE5E-A3C3951FE717}"/>
    <cellStyle name="Comma 2 3 2 3 2 2" xfId="624" xr:uid="{FD6785A8-9956-4EB6-B248-598042E6EE11}"/>
    <cellStyle name="Comma 2 3 2 3 2 2 2" xfId="2483" xr:uid="{9E3CCEEA-8667-4B02-9556-3CD267DA97E7}"/>
    <cellStyle name="Comma 2 3 2 3 2 2 3" xfId="4200" xr:uid="{1C841E94-9EA5-4F7D-AC7F-4CD2E3F70404}"/>
    <cellStyle name="Comma 2 3 2 3 2 3" xfId="2251" xr:uid="{EBBF87F6-07E2-4992-9756-B40663298DAE}"/>
    <cellStyle name="Comma 2 3 2 3 2 4" xfId="3968" xr:uid="{D7C25126-8AFD-4FA0-9578-F33BC8C29D89}"/>
    <cellStyle name="Comma 2 3 2 3 3" xfId="614" xr:uid="{E33DE800-A5AB-4325-863C-ACA747ACADDF}"/>
    <cellStyle name="Comma 2 3 2 3 3 2" xfId="2473" xr:uid="{766AD616-8F8A-486A-9241-37BF9EF05234}"/>
    <cellStyle name="Comma 2 3 2 3 3 3" xfId="4190" xr:uid="{CAD7D7AE-565A-4AC0-999F-3D490AEAAF06}"/>
    <cellStyle name="Comma 2 3 2 3 4" xfId="1982" xr:uid="{24BDE08B-02D3-4E77-BBD5-1FEEDFED2F88}"/>
    <cellStyle name="Comma 2 3 2 3 5" xfId="3699" xr:uid="{0BA8FB42-62E8-4F9B-BEAE-D4B5DC66D69F}"/>
    <cellStyle name="Comma 2 3 2 4" xfId="606" xr:uid="{DD2A6406-FA1F-4EF7-A1FB-91B2384CC693}"/>
    <cellStyle name="Comma 2 3 2 4 2" xfId="2465" xr:uid="{F23E33DC-76A3-48A6-A886-6AAD846E9880}"/>
    <cellStyle name="Comma 2 3 2 4 3" xfId="4182" xr:uid="{88454FEA-5A56-4FB7-9D93-3D4C78A43921}"/>
    <cellStyle name="Comma 2 3 2 5" xfId="32" xr:uid="{F453E878-000F-4A31-A727-00451D2B7057}"/>
    <cellStyle name="Comma 2 3 2 6" xfId="1969" xr:uid="{EE5C8DEC-CBC1-49F4-811D-AB08F9E2BCEF}"/>
    <cellStyle name="Comma 2 4" xfId="272" xr:uid="{9D2C29D0-1E5B-4432-AEF0-22509088A42A}"/>
    <cellStyle name="Comma 2 4 2" xfId="470" xr:uid="{EBC7405F-C0D4-451E-AAE0-17FFEA8209AF}"/>
    <cellStyle name="Comma 2 4 2 2" xfId="634" xr:uid="{59F3B06E-2EB0-4C92-A8A1-167EEA588075}"/>
    <cellStyle name="Comma 2 4 2 2 2" xfId="2493" xr:uid="{7461C189-4740-4F5F-96B0-65C8C9905809}"/>
    <cellStyle name="Comma 2 4 2 2 3" xfId="4210" xr:uid="{8B317798-EB3C-45EC-973F-AD9397720E4B}"/>
    <cellStyle name="Comma 2 4 2 3" xfId="2346" xr:uid="{0882CE0A-0F28-4AB8-BABC-B23170AD0406}"/>
    <cellStyle name="Comma 2 4 2 4" xfId="4063" xr:uid="{79C01BC8-B50E-48B7-AAC7-2C486768428B}"/>
    <cellStyle name="Comma 2 4 3" xfId="619" xr:uid="{8BDDD524-2E05-4319-A452-FDEDAA6863C1}"/>
    <cellStyle name="Comma 2 4 3 2" xfId="2478" xr:uid="{C6FD227C-BDE4-4B00-A031-F88E8AD51E7B}"/>
    <cellStyle name="Comma 2 4 3 3" xfId="4195" xr:uid="{0513B7BC-3152-4051-825F-A50B73552FFA}"/>
    <cellStyle name="Comma 2 4 4" xfId="2187" xr:uid="{11FD68F2-C83F-4D3D-B588-4D308CB91056}"/>
    <cellStyle name="Comma 2 4 5" xfId="3904" xr:uid="{EB534945-74DE-4E01-BF81-58E88807537A}"/>
    <cellStyle name="Comma 2 5" xfId="299" xr:uid="{5370717D-7D01-4BED-8031-1AE22B71196C}"/>
    <cellStyle name="Comma 2 5 2" xfId="622" xr:uid="{E6842972-B8BC-44F8-B649-8A57F38C6A16}"/>
    <cellStyle name="Comma 2 5 2 2" xfId="2481" xr:uid="{0F2F832F-E41F-4D57-B702-3A153854A518}"/>
    <cellStyle name="Comma 2 5 2 3" xfId="4198" xr:uid="{1734385D-4A96-4422-B921-8F75DAA9C64F}"/>
    <cellStyle name="Comma 2 5 3" xfId="2210" xr:uid="{8AC5B1E0-0FF3-4567-BF4D-481E0CED3F71}"/>
    <cellStyle name="Comma 2 5 4" xfId="3927" xr:uid="{5C66D8C7-5EF6-420E-86FF-BF8BFFD6150C}"/>
    <cellStyle name="Comma 2 6" xfId="612" xr:uid="{6E77B7D8-ABB8-45AC-9FC4-42D66BDA1FB5}"/>
    <cellStyle name="Comma 2 6 2" xfId="2471" xr:uid="{8502116A-25C6-4BBC-8959-E046A8B269C5}"/>
    <cellStyle name="Comma 2 6 3" xfId="4188" xr:uid="{7886195D-A2BE-4F32-AF61-2A418B0063B9}"/>
    <cellStyle name="Comma 2 7" xfId="33" xr:uid="{F58504B6-C17F-4280-9338-C066EED74DF7}"/>
    <cellStyle name="Comma 2 8" xfId="1976" xr:uid="{CCF54E67-1CC3-431B-8B60-BE68ADEDF055}"/>
    <cellStyle name="Comma 2 9" xfId="3693" xr:uid="{9585BDBA-A587-4E57-B730-97E2479DD7ED}"/>
    <cellStyle name="Comma 20" xfId="298" xr:uid="{DB9D99AD-7090-4948-8A1A-79DF2C548C15}"/>
    <cellStyle name="Comma 21" xfId="292" xr:uid="{961494CC-8AFB-46B2-BB13-714340E681CD}"/>
    <cellStyle name="Comma 22" xfId="304" xr:uid="{0919A0EE-B43F-402F-92F3-5FA749BE9035}"/>
    <cellStyle name="Comma 23" xfId="306" xr:uid="{D7174216-473E-4431-BCD2-DCCB4D590CD7}"/>
    <cellStyle name="Comma 24" xfId="308" xr:uid="{96BE166D-1B2A-4B73-A182-E72D6F2D242D}"/>
    <cellStyle name="Comma 25" xfId="289" xr:uid="{8123489D-A5DB-4238-99C9-310810DC3C42}"/>
    <cellStyle name="Comma 26" xfId="301" xr:uid="{6CBC50F3-4C33-4761-AA37-DD9D030534CC}"/>
    <cellStyle name="Comma 27" xfId="312" xr:uid="{10442EDE-81D2-4A25-AF79-DFB770039A07}"/>
    <cellStyle name="Comma 28" xfId="313" xr:uid="{86A41366-B3F4-4562-B0D1-7AB95E8B487B}"/>
    <cellStyle name="Comma 29" xfId="314" xr:uid="{D800E4B1-E976-45A7-863D-06283D475696}"/>
    <cellStyle name="Comma 3" xfId="15" xr:uid="{C13EE567-333B-4D48-A67E-56FBBDA3DF92}"/>
    <cellStyle name="Comma 3 2" xfId="83" xr:uid="{74B65547-4471-4DAA-AEED-2DAB455FAE32}"/>
    <cellStyle name="Comma 3 3" xfId="34" xr:uid="{CBA6F269-54C4-4A6B-B687-B434DAB562AF}"/>
    <cellStyle name="Comma 30" xfId="315" xr:uid="{B6F3A81A-658B-47BA-8D56-2B02A74366E8}"/>
    <cellStyle name="Comma 31" xfId="316" xr:uid="{A6EDDFD5-2007-4D37-9C52-E58BAC6FECD5}"/>
    <cellStyle name="Comma 32" xfId="317" xr:uid="{5CD0E5CB-9B49-4DF1-9B87-FF786078593D}"/>
    <cellStyle name="Comma 33" xfId="318" xr:uid="{74A4F8EA-70E6-4325-88F4-AF285881EC4B}"/>
    <cellStyle name="Comma 34" xfId="319" xr:uid="{702E2F7F-49A7-4081-A0CE-EA8A2B539305}"/>
    <cellStyle name="Comma 35" xfId="320" xr:uid="{91B92658-93CF-4245-8B24-4E5CACA3C2C5}"/>
    <cellStyle name="Comma 36" xfId="321" xr:uid="{D1187D39-DE3D-436E-979B-0267358B0CB0}"/>
    <cellStyle name="Comma 37" xfId="336" xr:uid="{6848726C-F2B1-42BD-B165-7BEE33A2E88F}"/>
    <cellStyle name="Comma 38" xfId="410" xr:uid="{8365E77F-DEE1-44F1-AFA0-822764C83456}"/>
    <cellStyle name="Comma 39" xfId="428" xr:uid="{11DA56EA-653A-4E08-B2C4-3E0A28196AA1}"/>
    <cellStyle name="Comma 4" xfId="84" xr:uid="{1A963B5A-9914-4A13-B065-8E1B3AF3C252}"/>
    <cellStyle name="Comma 4 2" xfId="366" xr:uid="{CC5ADD35-ACE6-4B7C-87E2-AE575A1F9AA7}"/>
    <cellStyle name="Comma 4 2 2" xfId="627" xr:uid="{9F9159CD-05FE-449D-9DE6-B10279686C93}"/>
    <cellStyle name="Comma 4 2 2 2" xfId="2486" xr:uid="{6A388CE5-9460-4C26-8960-E878ABDFD2EB}"/>
    <cellStyle name="Comma 4 2 2 3" xfId="4203" xr:uid="{EE4B59B1-D35E-4D1B-A9B9-3F6457801623}"/>
    <cellStyle name="Comma 4 2 3" xfId="2266" xr:uid="{14BE8970-C939-411A-9DCD-131F749FA543}"/>
    <cellStyle name="Comma 4 2 4" xfId="3983" xr:uid="{CE3EFCC8-1635-4896-88FC-7AD4430F25E0}"/>
    <cellStyle name="Comma 4 3" xfId="616" xr:uid="{3F3A1403-B0F2-47A4-9B0A-59F7B3CC4DB7}"/>
    <cellStyle name="Comma 4 3 2" xfId="2475" xr:uid="{B3B17E3C-B1FD-4364-BD52-576FAFBDEE2F}"/>
    <cellStyle name="Comma 4 3 3" xfId="4192" xr:uid="{EA809E85-A749-45A3-B415-74288D4D253C}"/>
    <cellStyle name="Comma 4 4" xfId="2030" xr:uid="{2FAC2211-5887-44B6-8ACA-ABE1BDB342A8}"/>
    <cellStyle name="Comma 4 5" xfId="3747" xr:uid="{4D86E6C5-3FFA-4B66-8225-EA435222DB02}"/>
    <cellStyle name="Comma 40" xfId="331" xr:uid="{CEF0C45C-D116-4744-8F97-ABC3F95A4490}"/>
    <cellStyle name="Comma 41" xfId="499" xr:uid="{DA942DCE-8013-4DE1-B34D-16192FD851BE}"/>
    <cellStyle name="Comma 42" xfId="513" xr:uid="{E93ABDDF-D0CC-43F1-A443-E55438D09B8D}"/>
    <cellStyle name="Comma 43" xfId="526" xr:uid="{3E3884DF-37AF-4E9C-BEBD-4DEE005E3DA1}"/>
    <cellStyle name="Comma 44" xfId="491" xr:uid="{5FF32AC5-501B-41CD-A1A4-012220651483}"/>
    <cellStyle name="Comma 45" xfId="345" xr:uid="{B44FE582-83FD-4915-BABD-17AB49D42462}"/>
    <cellStyle name="Comma 46" xfId="457" xr:uid="{71F97B86-DE71-41F9-A943-C38CCE022D0B}"/>
    <cellStyle name="Comma 47" xfId="376" xr:uid="{21540B82-5FC0-4851-BE54-700B26B66BC3}"/>
    <cellStyle name="Comma 48" xfId="407" xr:uid="{677C0787-3F24-4DF5-8B2C-2DE4CCBFAF1F}"/>
    <cellStyle name="Comma 49" xfId="572" xr:uid="{E1E7FCDA-2E5E-49D3-80E4-ED7643852C53}"/>
    <cellStyle name="Comma 5" xfId="85" xr:uid="{4BF037FA-9E8F-4EA7-93AE-75CDBF8FF65F}"/>
    <cellStyle name="Comma 50" xfId="581" xr:uid="{9057544C-1283-4E22-809F-D25F6735AF9F}"/>
    <cellStyle name="Comma 51" xfId="589" xr:uid="{A205E161-B5EA-4334-BD58-7CE7CE91483A}"/>
    <cellStyle name="Comma 52" xfId="595" xr:uid="{CAC78080-D3AB-4667-9613-8FE976E1ADFC}"/>
    <cellStyle name="Comma 53" xfId="611" xr:uid="{1C6B3F91-0B52-4BF9-8CD4-C877D51A2AF1}"/>
    <cellStyle name="Comma 54" xfId="607" xr:uid="{965D4BE0-3C29-4E76-BC53-00B373A62A1B}"/>
    <cellStyle name="Comma 55" xfId="751" xr:uid="{D1ED2FB4-2D90-44FE-8EE3-D6212F7332F7}"/>
    <cellStyle name="Comma 56" xfId="782" xr:uid="{E197E609-BB83-41BF-A519-D958799CF058}"/>
    <cellStyle name="Comma 57" xfId="1142" xr:uid="{FC2D985D-B62A-4E21-B9CA-6A02B68CC5B0}"/>
    <cellStyle name="Comma 58" xfId="761" xr:uid="{B5F9A28E-AC3A-4B3D-9481-FD9E3BFD9123}"/>
    <cellStyle name="Comma 59" xfId="1138" xr:uid="{0C7243C1-5812-40AF-A554-629B350A3C7A}"/>
    <cellStyle name="Comma 6" xfId="20" xr:uid="{3B58E12F-6C02-4557-ADF7-6509ACA8EFD3}"/>
    <cellStyle name="Comma 6 2" xfId="275" xr:uid="{3A3DDEFE-2E60-48FB-8632-B9FF6254211E}"/>
    <cellStyle name="Comma 60" xfId="698" xr:uid="{9956DD36-C402-48EA-8F4D-23314E8620F1}"/>
    <cellStyle name="Comma 7" xfId="187" xr:uid="{091A49E4-BB43-40B6-BC82-DD4B632BF42D}"/>
    <cellStyle name="Comma 8" xfId="263" xr:uid="{5F3D73A0-6F41-416F-8F83-84C5960E297F}"/>
    <cellStyle name="Comma 8 2" xfId="279" xr:uid="{C260454F-4DD6-4A34-A249-D7518AEEF0D8}"/>
    <cellStyle name="Comma 9" xfId="267" xr:uid="{B1139624-6F30-4334-A7FE-C6E41060AAC5}"/>
    <cellStyle name="Currency [00]" xfId="86" xr:uid="{7BD90BCA-941F-4FB8-8C2B-60833D4D1B3A}"/>
    <cellStyle name="Currency 2" xfId="265" xr:uid="{B4E2B11E-C12B-41C8-A293-97018035A811}"/>
    <cellStyle name="Date Short" xfId="87" xr:uid="{C7814FDF-C6CC-4588-ADD1-7F6626924F24}"/>
    <cellStyle name="Dezimal [0]_laroux" xfId="88" xr:uid="{41DB4813-9622-4798-A065-CB0EBFAC48FC}"/>
    <cellStyle name="Dezimal_laroux" xfId="89" xr:uid="{CF419589-3D69-4870-89EC-9D2DD647BBD4}"/>
    <cellStyle name="Dårlig" xfId="188" xr:uid="{F3531C12-B49C-4528-85E8-2CA8F1A620DC}"/>
    <cellStyle name="Enter Currency (0)" xfId="90" xr:uid="{56EF6270-860C-40C9-9CA2-37F8B7989B7C}"/>
    <cellStyle name="Enter Currency (2)" xfId="91" xr:uid="{FBE7483A-F8FA-4B09-A11E-7FEE9588B4E8}"/>
    <cellStyle name="Enter Units (0)" xfId="92" xr:uid="{98673BFB-AAD2-4121-941B-1A4A52770B31}"/>
    <cellStyle name="Enter Units (1)" xfId="93" xr:uid="{EB234235-236A-44B6-AC36-785123CF2AC8}"/>
    <cellStyle name="Enter Units (2)" xfId="94" xr:uid="{30614625-BFE6-4B41-A0CE-1AB86E63EE2A}"/>
    <cellStyle name="Euro" xfId="189" xr:uid="{20C99AED-EAA9-4251-8D82-582DDA22FA1A}"/>
    <cellStyle name="Explanatory Text 2" xfId="95" xr:uid="{0EE38D1E-0C06-4A10-83B8-B9BDFBE99D6E}"/>
    <cellStyle name="EY Narrative text" xfId="190" xr:uid="{97952772-7BA7-4A1E-96EF-706B71B96E03}"/>
    <cellStyle name="EY%colcalc" xfId="191" xr:uid="{30BC1C4C-ACD1-4F0D-B2BD-57AFE0A81123}"/>
    <cellStyle name="EY%input" xfId="192" xr:uid="{4EB4DFD6-6D3F-400E-9A8C-7D300DA03353}"/>
    <cellStyle name="EY%rowcalc" xfId="193" xr:uid="{217A5D96-53D7-4B2A-BECD-F9A0B56E2C58}"/>
    <cellStyle name="EY0dp" xfId="194" xr:uid="{EBE7FA39-83FA-4F47-9C77-CD32198773EC}"/>
    <cellStyle name="EY1dp" xfId="195" xr:uid="{ED1ECD5E-3350-4084-816A-FACD94B66285}"/>
    <cellStyle name="EY2dp" xfId="196" xr:uid="{CA1394E9-E92A-437C-8CB1-F4DB45757A52}"/>
    <cellStyle name="EY3dp" xfId="197" xr:uid="{92EB92A5-B10E-43A1-93A9-D9B790F0FC08}"/>
    <cellStyle name="EYChartTitle" xfId="198" xr:uid="{711AC870-FCD1-470D-B46F-E5C2A081F3AC}"/>
    <cellStyle name="EYColumnHeading" xfId="199" xr:uid="{2D096DAE-4A7D-43B5-9F0B-F59A1A8B0060}"/>
    <cellStyle name="EYColumnHeading 10" xfId="579" xr:uid="{85AD9846-A389-452E-BF68-A0E5F8F5C581}"/>
    <cellStyle name="EYColumnHeading 10 2" xfId="1088" xr:uid="{C8D0C387-CDC0-4A72-BC4F-F1E3196B56ED}"/>
    <cellStyle name="EYColumnHeading 10 2 2" xfId="2920" xr:uid="{D73E768C-66D5-4BDA-A098-7EC3C84AD511}"/>
    <cellStyle name="EYColumnHeading 10 2 3" xfId="4637" xr:uid="{93B5BF20-1291-4B0A-833D-509572520BFB}"/>
    <cellStyle name="EYColumnHeading 10 3" xfId="1196" xr:uid="{F38D4228-45F6-4430-B53C-69EF6C8F3610}"/>
    <cellStyle name="EYColumnHeading 10 3 2" xfId="2933" xr:uid="{5E8128E0-88C1-432D-80A7-501A3D89DEE3}"/>
    <cellStyle name="EYColumnHeading 10 3 3" xfId="4650" xr:uid="{8B43903D-5196-4C55-A3CC-01E4404D133C}"/>
    <cellStyle name="EYColumnHeading 10 4" xfId="1477" xr:uid="{BA40604C-9618-439E-B333-13F1D8FD9A95}"/>
    <cellStyle name="EYColumnHeading 10 4 2" xfId="3278" xr:uid="{F4B686CA-81F5-455D-8448-F96E0F591CCF}"/>
    <cellStyle name="EYColumnHeading 10 4 3" xfId="4995" xr:uid="{3B41EF44-C665-4EB3-A98E-EB492A51B8FF}"/>
    <cellStyle name="EYColumnHeading 10 5" xfId="1707" xr:uid="{7A09AD63-FFE0-4D45-8200-4D756637F2CB}"/>
    <cellStyle name="EYColumnHeading 10 5 2" xfId="2689" xr:uid="{BE573AF9-0594-4BBC-AE74-DDE94F229A86}"/>
    <cellStyle name="EYColumnHeading 10 5 3" xfId="4718" xr:uid="{07C12211-9340-4DB2-B742-F564C5A5F1D0}"/>
    <cellStyle name="EYColumnHeading 10 6" xfId="1935" xr:uid="{8B61F348-E3DC-4079-BA96-0573EEE42ECE}"/>
    <cellStyle name="EYColumnHeading 10 6 2" xfId="3652" xr:uid="{00B329F9-6985-4BF9-8B44-20D63568ED0F}"/>
    <cellStyle name="EYColumnHeading 10 6 3" xfId="5367" xr:uid="{9C3BE8FF-100E-4625-9B3B-E1E7BD316657}"/>
    <cellStyle name="EYColumnHeading 10 7" xfId="2538" xr:uid="{141A3511-AAB6-4B66-B1BA-25B47796428B}"/>
    <cellStyle name="EYColumnHeading 10 8" xfId="4255" xr:uid="{5D1D037F-12A2-496F-B649-EA326AEAFF2D}"/>
    <cellStyle name="EYColumnHeading 11" xfId="587" xr:uid="{15281014-4D0E-4BDB-A8BA-EAE7236E63F7}"/>
    <cellStyle name="EYColumnHeading 11 2" xfId="1094" xr:uid="{5EEEA5C4-AD1F-4901-87FA-37ECD71C1D57}"/>
    <cellStyle name="EYColumnHeading 11 2 2" xfId="2886" xr:uid="{A3B7B216-CB9F-4D5E-9CB8-E7DAC1E0EA47}"/>
    <cellStyle name="EYColumnHeading 11 2 3" xfId="4603" xr:uid="{34A5FF4B-4466-4104-9086-D60060BF7FD6}"/>
    <cellStyle name="EYColumnHeading 11 3" xfId="1132" xr:uid="{C5325CCF-66FD-4C17-9F51-744F52486997}"/>
    <cellStyle name="EYColumnHeading 11 3 2" xfId="2396" xr:uid="{7B0CBFE5-8771-41A4-AE23-524A55AE1A8B}"/>
    <cellStyle name="EYColumnHeading 11 3 3" xfId="4113" xr:uid="{C828B6FF-B453-43AA-A503-8C712AE048B7}"/>
    <cellStyle name="EYColumnHeading 11 4" xfId="1483" xr:uid="{9448FA38-230C-4702-A572-CF2B89C527F0}"/>
    <cellStyle name="EYColumnHeading 11 4 2" xfId="3335" xr:uid="{F16626E1-1931-4988-A9C5-57A830FD4397}"/>
    <cellStyle name="EYColumnHeading 11 4 3" xfId="5052" xr:uid="{85C8C6E2-5B9D-4A1B-94FE-ADD5CEF6F3EE}"/>
    <cellStyle name="EYColumnHeading 11 5" xfId="1714" xr:uid="{D9015EEC-BFEE-41FA-BEAE-DAFDD5457150}"/>
    <cellStyle name="EYColumnHeading 11 5 2" xfId="2342" xr:uid="{55DC423A-C190-4F26-8B33-A1487AEB6647}"/>
    <cellStyle name="EYColumnHeading 11 5 3" xfId="4655" xr:uid="{4B1008C7-DAC5-484C-9053-2CB85DA3E7EB}"/>
    <cellStyle name="EYColumnHeading 11 6" xfId="1941" xr:uid="{E99D1FA4-3B63-40F9-9143-CBA70921AFDD}"/>
    <cellStyle name="EYColumnHeading 11 6 2" xfId="3658" xr:uid="{8FB2427A-BD29-4BFD-A00B-EA9BA19AC4E6}"/>
    <cellStyle name="EYColumnHeading 11 6 3" xfId="5373" xr:uid="{21F34556-CE93-49F9-9645-EF13A63F33D8}"/>
    <cellStyle name="EYColumnHeading 11 7" xfId="2249" xr:uid="{6C7BC242-953E-48B4-97BF-048F60B41F84}"/>
    <cellStyle name="EYColumnHeading 11 8" xfId="3966" xr:uid="{77838E52-1C4E-48E1-B550-6C066793E157}"/>
    <cellStyle name="EYColumnHeading 12" xfId="511" xr:uid="{95A7EBE1-4F4C-46BC-A754-2E19D22CE671}"/>
    <cellStyle name="EYColumnHeading 12 2" xfId="1024" xr:uid="{E0B459E7-3D28-4AE0-A3D3-C31C47325CC8}"/>
    <cellStyle name="EYColumnHeading 12 2 2" xfId="2450" xr:uid="{CB4728B8-8CD3-49E7-BD5B-E5E0979664BD}"/>
    <cellStyle name="EYColumnHeading 12 2 3" xfId="4167" xr:uid="{5AF0362B-E754-48FD-8E3E-F384DCA14AF4}"/>
    <cellStyle name="EYColumnHeading 12 3" xfId="1225" xr:uid="{21D3F5B9-B389-4EB3-9BCC-9C8C81F4DB18}"/>
    <cellStyle name="EYColumnHeading 12 3 2" xfId="2605" xr:uid="{FBA7F962-3CA1-4883-82F2-831D8AD64E1B}"/>
    <cellStyle name="EYColumnHeading 12 3 3" xfId="4322" xr:uid="{02ECAB3D-01B0-48B9-87E5-5B1B209863EF}"/>
    <cellStyle name="EYColumnHeading 12 4" xfId="1416" xr:uid="{01726019-BCE9-4F99-8648-79F0C57F2115}"/>
    <cellStyle name="EYColumnHeading 12 4 2" xfId="2128" xr:uid="{D937299D-B5AA-47A7-9E0C-FAC879D056A8}"/>
    <cellStyle name="EYColumnHeading 12 4 3" xfId="3845" xr:uid="{8EC711CB-5D40-41BA-9613-5D588C5C89D6}"/>
    <cellStyle name="EYColumnHeading 12 5" xfId="1646" xr:uid="{47B1956C-AEF9-4B5D-9093-549DCE05BBB6}"/>
    <cellStyle name="EYColumnHeading 12 5 2" xfId="3101" xr:uid="{4F63B0F8-6120-4BDD-8166-5000682A9C09}"/>
    <cellStyle name="EYColumnHeading 12 5 3" xfId="5172" xr:uid="{DF5FDAAA-CE5E-4733-B4BD-E754C3FD19BF}"/>
    <cellStyle name="EYColumnHeading 12 6" xfId="1874" xr:uid="{98982BDE-5677-48AD-8751-766377E6E6A8}"/>
    <cellStyle name="EYColumnHeading 12 6 2" xfId="3591" xr:uid="{24D49C8A-78FC-4A4B-8619-B88D56A110F4}"/>
    <cellStyle name="EYColumnHeading 12 6 3" xfId="5306" xr:uid="{8A9C201A-1481-449E-B724-B50CCD48035C}"/>
    <cellStyle name="EYColumnHeading 12 7" xfId="3012" xr:uid="{AD30586B-D614-4FF8-8D3D-63687C1B97DC}"/>
    <cellStyle name="EYColumnHeading 12 8" xfId="4729" xr:uid="{08DFDE8F-74C2-4443-B64B-3F30644945B2}"/>
    <cellStyle name="EYColumnHeading 13" xfId="326" xr:uid="{9AD3BA2C-4C3E-49A1-AAA8-26705A67FF49}"/>
    <cellStyle name="EYColumnHeading 13 2" xfId="849" xr:uid="{643500AA-F0E9-42C5-AA9E-5508BC999115}"/>
    <cellStyle name="EYColumnHeading 13 2 2" xfId="2578" xr:uid="{4D559D9A-22CF-4B9D-A4D5-6767B1D50CBC}"/>
    <cellStyle name="EYColumnHeading 13 2 3" xfId="4295" xr:uid="{8D4F2AD2-B5F1-4028-BF20-22D280F0388E}"/>
    <cellStyle name="EYColumnHeading 13 3" xfId="799" xr:uid="{E7DDAF44-67B3-4AD4-8F02-3B8A17D61BCB}"/>
    <cellStyle name="EYColumnHeading 13 3 2" xfId="3199" xr:uid="{7663E56E-2766-488A-A9F7-AAFD695553EC}"/>
    <cellStyle name="EYColumnHeading 13 3 3" xfId="4916" xr:uid="{B8A04015-4A97-43A7-872D-92B91EA822DE}"/>
    <cellStyle name="EYColumnHeading 13 4" xfId="804" xr:uid="{4904172B-FF5B-4E87-ADCE-9EF85A2BD07E}"/>
    <cellStyle name="EYColumnHeading 13 4 2" xfId="2532" xr:uid="{F4B86303-4E70-4A84-A46A-3D7D1D845B36}"/>
    <cellStyle name="EYColumnHeading 13 4 3" xfId="4249" xr:uid="{2B1F2868-CC53-45A2-AA1D-01A6F3114763}"/>
    <cellStyle name="EYColumnHeading 13 5" xfId="1241" xr:uid="{8D1F4703-C6D7-412F-9BF5-4ED9CE0E857A}"/>
    <cellStyle name="EYColumnHeading 13 5 2" xfId="3318" xr:uid="{14A1C78B-22D5-4ADC-8E3A-67533C73D939}"/>
    <cellStyle name="EYColumnHeading 13 5 3" xfId="5035" xr:uid="{BBF31B57-1EAE-47BD-A9E7-EB67896477FB}"/>
    <cellStyle name="EYColumnHeading 13 6" xfId="1252" xr:uid="{0481E0A8-7675-4E91-B2AB-590DFE768425}"/>
    <cellStyle name="EYColumnHeading 13 6 2" xfId="2138" xr:uid="{61D046AE-FFDF-4381-B480-38167237EAC1}"/>
    <cellStyle name="EYColumnHeading 13 6 3" xfId="3855" xr:uid="{CA6DF2C9-508F-4092-9E7E-19A0C0BE97EB}"/>
    <cellStyle name="EYColumnHeading 13 7" xfId="2576" xr:uid="{B2A0CF36-2E06-4D88-9961-7B4E91F8CD2D}"/>
    <cellStyle name="EYColumnHeading 13 8" xfId="4293" xr:uid="{5744E1F4-2C8F-411F-A0DF-FAA164A52FD4}"/>
    <cellStyle name="EYColumnHeading 14" xfId="769" xr:uid="{5CBCB73A-9EE3-47AE-8EBA-92F42F4236F9}"/>
    <cellStyle name="EYColumnHeading 14 2" xfId="3209" xr:uid="{9357FE78-F08D-48C1-B426-3C117EFF362F}"/>
    <cellStyle name="EYColumnHeading 14 3" xfId="4926" xr:uid="{35223BBC-C312-4488-8C4D-470FFE208DA2}"/>
    <cellStyle name="EYColumnHeading 15" xfId="662" xr:uid="{43E1DA43-216C-4E9C-97F8-EE7C06CF1DF4}"/>
    <cellStyle name="EYColumnHeading 15 2" xfId="2065" xr:uid="{68071BB0-89AE-4905-B722-4DC34BFD3442}"/>
    <cellStyle name="EYColumnHeading 15 3" xfId="3782" xr:uid="{CDFC88B8-50AD-4633-AD22-C68E6C798416}"/>
    <cellStyle name="EYColumnHeading 16" xfId="1164" xr:uid="{25338874-C318-4000-80EF-417E5BBD83F3}"/>
    <cellStyle name="EYColumnHeading 16 2" xfId="2150" xr:uid="{253CC8DF-CCF1-477A-B38F-F87C79A9D12A}"/>
    <cellStyle name="EYColumnHeading 16 3" xfId="3867" xr:uid="{E419B781-5734-4124-AAFA-8F8EA2A23948}"/>
    <cellStyle name="EYColumnHeading 17" xfId="691" xr:uid="{62106D16-4BBF-4A32-B5DB-725798CBD42D}"/>
    <cellStyle name="EYColumnHeading 17 2" xfId="2559" xr:uid="{89AE8A31-C3F2-420E-8F21-918FC3551307}"/>
    <cellStyle name="EYColumnHeading 17 3" xfId="4276" xr:uid="{D71A696B-9C98-445E-A452-D6B1C2A0AD6D}"/>
    <cellStyle name="EYColumnHeading 18" xfId="827" xr:uid="{573E0245-58A6-4421-924E-71F62C097652}"/>
    <cellStyle name="EYColumnHeading 18 2" xfId="3466" xr:uid="{B46F8B9F-6B8B-4146-99FA-DAE5B5F18124}"/>
    <cellStyle name="EYColumnHeading 18 3" xfId="5183" xr:uid="{9ECD8F7D-67CC-40A6-9F9B-AB4AC2103E56}"/>
    <cellStyle name="EYColumnHeading 19" xfId="3096" xr:uid="{186E9353-6FB9-445F-86AF-30D5990F38A7}"/>
    <cellStyle name="EYColumnHeading 2" xfId="490" xr:uid="{09468FB1-5731-43E4-B731-D7D805AA756C}"/>
    <cellStyle name="EYColumnHeading 2 2" xfId="1004" xr:uid="{694FF882-4783-485F-96CA-7FE31C67D270}"/>
    <cellStyle name="EYColumnHeading 2 2 2" xfId="2921" xr:uid="{20FF7F8A-D32B-42DC-A9A6-C9BB4174318C}"/>
    <cellStyle name="EYColumnHeading 2 2 3" xfId="4638" xr:uid="{9D262C51-091A-446B-A5E5-FFD512684D21}"/>
    <cellStyle name="EYColumnHeading 2 3" xfId="1130" xr:uid="{D7F67A09-B6D9-4146-9FED-695A220B016E}"/>
    <cellStyle name="EYColumnHeading 2 3 2" xfId="2546" xr:uid="{22AA20A9-CA93-4DCD-813A-0B13F46EB555}"/>
    <cellStyle name="EYColumnHeading 2 3 3" xfId="4263" xr:uid="{D76BC9DD-18BA-40F0-930F-47CA42B1F000}"/>
    <cellStyle name="EYColumnHeading 2 4" xfId="1398" xr:uid="{4995E255-3EB6-4A42-B7A9-C7486B03EA27}"/>
    <cellStyle name="EYColumnHeading 2 4 2" xfId="3479" xr:uid="{98233A61-B3F5-4D77-9F0F-05479106B2CE}"/>
    <cellStyle name="EYColumnHeading 2 4 3" xfId="5196" xr:uid="{530BD3C4-72B3-473D-977B-EA763D079F0A}"/>
    <cellStyle name="EYColumnHeading 2 5" xfId="1628" xr:uid="{7D2F400F-93A7-43BB-B46D-EC46CFF0F69A}"/>
    <cellStyle name="EYColumnHeading 2 5 2" xfId="2639" xr:uid="{0E5F4845-FAAE-41E1-935A-875224817C71}"/>
    <cellStyle name="EYColumnHeading 2 5 3" xfId="4041" xr:uid="{471661A4-D56B-466C-B485-B7736F0AF470}"/>
    <cellStyle name="EYColumnHeading 2 6" xfId="1856" xr:uid="{E36FAB2F-1DC6-4BED-A576-70389195E16F}"/>
    <cellStyle name="EYColumnHeading 2 6 2" xfId="3573" xr:uid="{EAD449AB-96C5-47FA-964E-FF2DD4D5CE47}"/>
    <cellStyle name="EYColumnHeading 2 6 3" xfId="5288" xr:uid="{84A18D0C-1C01-4AC6-8246-37526DEBCED3}"/>
    <cellStyle name="EYColumnHeading 2 7" xfId="2419" xr:uid="{BFE42275-5184-4947-ADAC-E63470D2C7D8}"/>
    <cellStyle name="EYColumnHeading 2 8" xfId="4136" xr:uid="{E84D930C-429F-4330-B655-6ED1FD4209AD}"/>
    <cellStyle name="EYColumnHeading 20" xfId="4813" xr:uid="{A9DA1338-75A2-482A-8004-D9212CDAA59A}"/>
    <cellStyle name="EYColumnHeading 3" xfId="465" xr:uid="{4CFE71B1-45B6-4919-B883-EC5C84BCA260}"/>
    <cellStyle name="EYColumnHeading 3 2" xfId="980" xr:uid="{88114D5C-FF19-48B1-8324-A96B1AC818DE}"/>
    <cellStyle name="EYColumnHeading 3 2 2" xfId="2549" xr:uid="{99BB47D7-D5B1-4045-9166-4B54B3D0FEF2}"/>
    <cellStyle name="EYColumnHeading 3 2 3" xfId="4266" xr:uid="{323E33E9-7966-4764-AD16-AB5FA01504DE}"/>
    <cellStyle name="EYColumnHeading 3 3" xfId="1264" xr:uid="{55B84E7E-BCC5-41C9-BD8E-656AA7E47D18}"/>
    <cellStyle name="EYColumnHeading 3 3 2" xfId="3275" xr:uid="{592865C5-2FCB-49FC-9CCA-542F1BBCD3A4}"/>
    <cellStyle name="EYColumnHeading 3 3 3" xfId="4992" xr:uid="{FE542B02-189B-4882-95AC-0E99F06A0466}"/>
    <cellStyle name="EYColumnHeading 3 4" xfId="1377" xr:uid="{D45C28F7-C508-49A9-AB12-DE68B618FB52}"/>
    <cellStyle name="EYColumnHeading 3 4 2" xfId="3089" xr:uid="{14AE4521-2AA8-4601-9F15-213FC6E93AD1}"/>
    <cellStyle name="EYColumnHeading 3 4 3" xfId="4806" xr:uid="{919917D1-503C-4E20-840A-8B9EB8C6871B}"/>
    <cellStyle name="EYColumnHeading 3 5" xfId="1607" xr:uid="{05012B1B-16EB-435D-8094-F42B9776A3D1}"/>
    <cellStyle name="EYColumnHeading 3 5 2" xfId="2760" xr:uid="{A3C58BCB-072B-48D0-852C-0EF12B7A4350}"/>
    <cellStyle name="EYColumnHeading 3 5 3" xfId="4788" xr:uid="{7C5BD33A-EF13-4839-9A14-357B1DAC7F23}"/>
    <cellStyle name="EYColumnHeading 3 6" xfId="1835" xr:uid="{2DE83CC3-8BDA-4619-9E78-ABDC216CED97}"/>
    <cellStyle name="EYColumnHeading 3 6 2" xfId="3552" xr:uid="{BE575AAE-CED0-4490-88BB-80DCE0E5C3AB}"/>
    <cellStyle name="EYColumnHeading 3 6 3" xfId="5267" xr:uid="{138FFBE0-1110-49B6-B8F0-FEFC11CDE8AF}"/>
    <cellStyle name="EYColumnHeading 3 7" xfId="2221" xr:uid="{DE92D47F-CCB3-4102-B64A-0270BBCB86CC}"/>
    <cellStyle name="EYColumnHeading 3 8" xfId="3938" xr:uid="{D133A280-7726-4B26-B169-B277E6CAC0BB}"/>
    <cellStyle name="EYColumnHeading 4" xfId="378" xr:uid="{8411D53C-CF62-48CF-BE4F-F407F6B5D3C3}"/>
    <cellStyle name="EYColumnHeading 4 2" xfId="898" xr:uid="{6AFD4E0C-049B-438F-B3CD-00079FE029C2}"/>
    <cellStyle name="EYColumnHeading 4 2 2" xfId="2783" xr:uid="{A4C93EB8-55B3-4B61-B89F-BC58A6637DFD}"/>
    <cellStyle name="EYColumnHeading 4 2 3" xfId="4500" xr:uid="{CB94B9EF-34CD-4A5D-8DBD-05CEB8B4B36A}"/>
    <cellStyle name="EYColumnHeading 4 3" xfId="653" xr:uid="{3362EFA2-3648-43D5-80E9-3102E8B1D414}"/>
    <cellStyle name="EYColumnHeading 4 3 2" xfId="2073" xr:uid="{52739552-9C6A-418E-8F20-D72006AEE981}"/>
    <cellStyle name="EYColumnHeading 4 3 3" xfId="3790" xr:uid="{BA38F7AE-7E5A-4CDD-A97F-BCBB4AD8097F}"/>
    <cellStyle name="EYColumnHeading 4 4" xfId="1298" xr:uid="{C0704BE5-A2A4-4910-A790-08B50E92A30B}"/>
    <cellStyle name="EYColumnHeading 4 4 2" xfId="2366" xr:uid="{C82CC47F-C114-4CEA-A9FE-A001680096D3}"/>
    <cellStyle name="EYColumnHeading 4 4 3" xfId="4083" xr:uid="{9401A3C8-9ABF-4703-990C-AA491AFD17DE}"/>
    <cellStyle name="EYColumnHeading 4 5" xfId="1528" xr:uid="{84440010-C665-4B0E-9E6F-6AA641AE74F0}"/>
    <cellStyle name="EYColumnHeading 4 5 2" xfId="2470" xr:uid="{F647B9E8-4238-42AF-81F1-A0B133966320}"/>
    <cellStyle name="EYColumnHeading 4 5 3" xfId="4187" xr:uid="{F01C0206-1EB1-4DAD-B3EA-F5EBDC7BFAD9}"/>
    <cellStyle name="EYColumnHeading 4 6" xfId="1757" xr:uid="{805A763D-C0E2-427B-8DAF-E9AF681FC30C}"/>
    <cellStyle name="EYColumnHeading 4 6 2" xfId="2111" xr:uid="{9BF33EAE-F767-4FDC-9C20-776D49888A16}"/>
    <cellStyle name="EYColumnHeading 4 6 3" xfId="3830" xr:uid="{C4B3883D-EBE3-403F-B049-23F53CD33387}"/>
    <cellStyle name="EYColumnHeading 4 7" xfId="3355" xr:uid="{6F3E3877-6256-41AF-863E-91DA3BC5C373}"/>
    <cellStyle name="EYColumnHeading 4 8" xfId="5072" xr:uid="{4C891EA6-1C1E-4928-9EF4-681C7F4E1B21}"/>
    <cellStyle name="EYColumnHeading 5" xfId="335" xr:uid="{1A06C47F-7004-4888-B69F-BADA2B39529C}"/>
    <cellStyle name="EYColumnHeading 5 2" xfId="857" xr:uid="{286C8BE5-3059-4C33-83B1-9FC7FE7DE864}"/>
    <cellStyle name="EYColumnHeading 5 2 2" xfId="2444" xr:uid="{32F5A17A-ACE6-4061-A4D0-04917F3B4CF5}"/>
    <cellStyle name="EYColumnHeading 5 2 3" xfId="4161" xr:uid="{BDB4B73C-901F-4F2E-93DA-FD4E2075BB18}"/>
    <cellStyle name="EYColumnHeading 5 3" xfId="814" xr:uid="{4D0E76A7-0DBD-41CF-AACB-EFFA87607D06}"/>
    <cellStyle name="EYColumnHeading 5 3 2" xfId="2749" xr:uid="{7943F42B-CE8F-4DD8-BE53-99361DDE8240}"/>
    <cellStyle name="EYColumnHeading 5 3 3" xfId="4466" xr:uid="{778890EB-7829-4CD5-88CD-2F7E4DF05093}"/>
    <cellStyle name="EYColumnHeading 5 4" xfId="1111" xr:uid="{44F4D59E-7434-4F86-B826-8AC252049308}"/>
    <cellStyle name="EYColumnHeading 5 4 2" xfId="3137" xr:uid="{19F5A458-C633-4FE8-96AE-E971CA1C0376}"/>
    <cellStyle name="EYColumnHeading 5 4 3" xfId="4854" xr:uid="{8F53B687-EAB1-4C03-A13A-DFDF12FFB62D}"/>
    <cellStyle name="EYColumnHeading 5 5" xfId="1113" xr:uid="{8EA185E1-AE06-478A-AED5-2F263F13D0E2}"/>
    <cellStyle name="EYColumnHeading 5 5 2" xfId="2825" xr:uid="{5ED61F9F-AE27-44D3-A2AC-D4CF5BF771FB}"/>
    <cellStyle name="EYColumnHeading 5 5 3" xfId="4542" xr:uid="{6945B333-2E59-4870-AE91-35C720574EF9}"/>
    <cellStyle name="EYColumnHeading 5 6" xfId="844" xr:uid="{0BB88273-FA4F-4B18-8870-71A1070E3AD6}"/>
    <cellStyle name="EYColumnHeading 5 6 2" xfId="2246" xr:uid="{4B526673-234F-4556-BBD3-1ADDC024B78B}"/>
    <cellStyle name="EYColumnHeading 5 6 3" xfId="3963" xr:uid="{D32900E5-7DF1-4EED-BC02-A5A25D7CDF17}"/>
    <cellStyle name="EYColumnHeading 5 7" xfId="2162" xr:uid="{6AFF8596-1874-4878-B630-18BE2864717C}"/>
    <cellStyle name="EYColumnHeading 5 8" xfId="3879" xr:uid="{335F7A93-0760-460C-9204-1D6D4AFD785B}"/>
    <cellStyle name="EYColumnHeading 6" xfId="423" xr:uid="{4DB68B02-6232-445A-AC56-13A18820F0A9}"/>
    <cellStyle name="EYColumnHeading 6 2" xfId="940" xr:uid="{B81B3B7B-4236-42BE-B906-BE33013FEDF5}"/>
    <cellStyle name="EYColumnHeading 6 2 2" xfId="2758" xr:uid="{390B2B86-D52A-4D88-AAC0-B2EB8BAEE340}"/>
    <cellStyle name="EYColumnHeading 6 2 3" xfId="4475" xr:uid="{0404A5ED-C218-4A7C-959F-8DE63E693913}"/>
    <cellStyle name="EYColumnHeading 6 3" xfId="1199" xr:uid="{DE971FF8-4FA9-4CC8-B738-83187B45C016}"/>
    <cellStyle name="EYColumnHeading 6 3 2" xfId="3433" xr:uid="{E7AF060C-F3C9-4AAE-A5E6-809BEED0D387}"/>
    <cellStyle name="EYColumnHeading 6 3 3" xfId="5150" xr:uid="{C2E73B02-DD36-496D-B0BD-CB786A3E8170}"/>
    <cellStyle name="EYColumnHeading 6 4" xfId="1338" xr:uid="{18FBFEA5-C4E1-4B2A-987E-1AE0F63BA87E}"/>
    <cellStyle name="EYColumnHeading 6 4 2" xfId="2129" xr:uid="{9F3756DA-CEC0-479E-958A-CC39B4C71CF4}"/>
    <cellStyle name="EYColumnHeading 6 4 3" xfId="3846" xr:uid="{B34A77AF-5072-4DC1-9526-41A6CCBBE292}"/>
    <cellStyle name="EYColumnHeading 6 5" xfId="1568" xr:uid="{D2D4C40E-FB24-41EF-83BB-E9BA41716E18}"/>
    <cellStyle name="EYColumnHeading 6 5 2" xfId="2194" xr:uid="{CA717393-BB71-406F-9F3D-10C0AE5AB180}"/>
    <cellStyle name="EYColumnHeading 6 5 3" xfId="3914" xr:uid="{68268342-4787-417A-988E-69B2DB0DCD1D}"/>
    <cellStyle name="EYColumnHeading 6 6" xfId="1797" xr:uid="{D454A9DF-BFED-4A7A-91FA-179D28487C82}"/>
    <cellStyle name="EYColumnHeading 6 6 2" xfId="2167" xr:uid="{D2C02DA1-AEF8-4D45-98A1-04574065203D}"/>
    <cellStyle name="EYColumnHeading 6 6 3" xfId="3885" xr:uid="{D6951606-BABA-4BB2-A112-956630627AA4}"/>
    <cellStyle name="EYColumnHeading 6 7" xfId="2195" xr:uid="{90C69ACD-56F1-496D-8B97-3ED60A9FA22D}"/>
    <cellStyle name="EYColumnHeading 6 8" xfId="3912" xr:uid="{35B7DD3A-5444-4970-A837-C3441476A98E}"/>
    <cellStyle name="EYColumnHeading 7" xfId="479" xr:uid="{09A489CA-78DE-460D-B7CE-72E44301C57A}"/>
    <cellStyle name="EYColumnHeading 7 2" xfId="993" xr:uid="{F58BF7CF-4812-4821-AB66-C440589B8DB3}"/>
    <cellStyle name="EYColumnHeading 7 2 2" xfId="2793" xr:uid="{25BD2F62-622E-4882-843F-47D5144A2D18}"/>
    <cellStyle name="EYColumnHeading 7 2 3" xfId="4510" xr:uid="{CA69E100-6E91-4D61-A41E-C3FD59DFE483}"/>
    <cellStyle name="EYColumnHeading 7 3" xfId="787" xr:uid="{66644D20-00E1-4F85-A658-89E85DF5F507}"/>
    <cellStyle name="EYColumnHeading 7 3 2" xfId="3276" xr:uid="{0A902D52-301D-4224-811C-F63719104CFB}"/>
    <cellStyle name="EYColumnHeading 7 3 3" xfId="4993" xr:uid="{FB64DD22-67C1-4357-B617-A1EE1AA78DA8}"/>
    <cellStyle name="EYColumnHeading 7 4" xfId="1387" xr:uid="{EE9CDFB1-50BE-4C51-A9F8-C6BE3DFEBFB1}"/>
    <cellStyle name="EYColumnHeading 7 4 2" xfId="2950" xr:uid="{53E5E9BF-6358-44BA-A0B6-E368D3962F34}"/>
    <cellStyle name="EYColumnHeading 7 4 3" xfId="4667" xr:uid="{276E27C1-4A1E-4586-8AD8-D560B75D52C2}"/>
    <cellStyle name="EYColumnHeading 7 5" xfId="1617" xr:uid="{B5DD82CD-A1C5-4CD1-94C7-C66353603525}"/>
    <cellStyle name="EYColumnHeading 7 5 2" xfId="3053" xr:uid="{8C686195-A12B-46A4-A44F-3BFBE141336C}"/>
    <cellStyle name="EYColumnHeading 7 5 3" xfId="5130" xr:uid="{3FDFF6E4-533B-45F6-A238-1E48E331AFC7}"/>
    <cellStyle name="EYColumnHeading 7 6" xfId="1845" xr:uid="{FD96F9F7-3E0C-4721-96AC-DAA8FD90E018}"/>
    <cellStyle name="EYColumnHeading 7 6 2" xfId="3562" xr:uid="{B22EC4F5-A6D9-4C35-B997-D7304F4AA701}"/>
    <cellStyle name="EYColumnHeading 7 6 3" xfId="5277" xr:uid="{71562CDA-B699-4710-ADC8-5E830BD6DB56}"/>
    <cellStyle name="EYColumnHeading 7 7" xfId="3426" xr:uid="{BC62D6DC-9EDA-4254-A4FE-C254EA52CB9D}"/>
    <cellStyle name="EYColumnHeading 7 8" xfId="5143" xr:uid="{36BB7A22-C65A-43BF-89C5-20994A081487}"/>
    <cellStyle name="EYColumnHeading 8" xfId="544" xr:uid="{DF298D65-0E6D-47AB-ABB2-9364AF763249}"/>
    <cellStyle name="EYColumnHeading 8 2" xfId="1053" xr:uid="{F445451E-0D97-454A-AA2C-96959E9D85CE}"/>
    <cellStyle name="EYColumnHeading 8 2 2" xfId="2806" xr:uid="{F131FECF-C578-4ADA-B255-944BDFC62B7B}"/>
    <cellStyle name="EYColumnHeading 8 2 3" xfId="4523" xr:uid="{08B2D636-D255-4F1A-9D4A-58ED32C2E5CE}"/>
    <cellStyle name="EYColumnHeading 8 3" xfId="788" xr:uid="{5B1A2766-9D67-4366-A1DB-4F76595F2957}"/>
    <cellStyle name="EYColumnHeading 8 3 2" xfId="3098" xr:uid="{880A767A-41A6-41B7-82EB-FCD0D5E4A080}"/>
    <cellStyle name="EYColumnHeading 8 3 3" xfId="4815" xr:uid="{127CECFC-888B-4D53-9260-413CAB644A37}"/>
    <cellStyle name="EYColumnHeading 8 4" xfId="1444" xr:uid="{A955920E-7D44-4907-8CA1-01C61997F680}"/>
    <cellStyle name="EYColumnHeading 8 4 2" xfId="2635" xr:uid="{C41D20F2-7229-48FC-A00B-1FFBE01701C7}"/>
    <cellStyle name="EYColumnHeading 8 4 3" xfId="4352" xr:uid="{02833455-F6F9-4131-8AF7-04C8D1B7557F}"/>
    <cellStyle name="EYColumnHeading 8 5" xfId="1674" xr:uid="{9E1A8F80-9893-4CAE-8996-B4DB4ECDE9C5}"/>
    <cellStyle name="EYColumnHeading 8 5 2" xfId="3271" xr:uid="{71538919-683D-4DE1-A377-240B33E78E96}"/>
    <cellStyle name="EYColumnHeading 8 5 3" xfId="4040" xr:uid="{B1444AD0-62AB-46D2-886A-EE892A36868F}"/>
    <cellStyle name="EYColumnHeading 8 6" xfId="1902" xr:uid="{097D15F6-0CC4-4734-9D93-6DCC6CFA41B0}"/>
    <cellStyle name="EYColumnHeading 8 6 2" xfId="3619" xr:uid="{CCBF7C37-2326-4D91-A8D9-9CC767DFE344}"/>
    <cellStyle name="EYColumnHeading 8 6 3" xfId="5334" xr:uid="{286BBFE5-B4C6-49D3-B106-061B2CB295AF}"/>
    <cellStyle name="EYColumnHeading 8 7" xfId="3439" xr:uid="{A791CFD5-03CD-4997-8D53-8C484765F9BB}"/>
    <cellStyle name="EYColumnHeading 8 8" xfId="5156" xr:uid="{5C8DECFA-AF7B-43B8-9FED-89D05A4FFA53}"/>
    <cellStyle name="EYColumnHeading 9" xfId="570" xr:uid="{8BEA2038-DE6A-416A-8C1B-B9AA7ABA60A0}"/>
    <cellStyle name="EYColumnHeading 9 2" xfId="1079" xr:uid="{A07BFC84-7CB5-4AF1-956C-D92768CBEA73}"/>
    <cellStyle name="EYColumnHeading 9 2 2" xfId="3342" xr:uid="{6F88ECAC-256D-4436-B330-495EF1AB6ABE}"/>
    <cellStyle name="EYColumnHeading 9 2 3" xfId="5059" xr:uid="{7627F80A-C628-4152-921D-9D11F69CF3EB}"/>
    <cellStyle name="EYColumnHeading 9 3" xfId="1247" xr:uid="{9F9F2581-0A5E-45B6-BA60-CE3279FB61AB}"/>
    <cellStyle name="EYColumnHeading 9 3 2" xfId="3228" xr:uid="{EDE7B624-6C63-4012-86BF-C6742497DEB9}"/>
    <cellStyle name="EYColumnHeading 9 3 3" xfId="4945" xr:uid="{95CE3059-991B-47AC-AE75-0D2B2AAF2144}"/>
    <cellStyle name="EYColumnHeading 9 4" xfId="1470" xr:uid="{AE003585-BDE8-4727-A62B-2D16F6315D5B}"/>
    <cellStyle name="EYColumnHeading 9 4 2" xfId="2973" xr:uid="{16FBD570-C174-4E65-9D07-B4BBE3DD9AC8}"/>
    <cellStyle name="EYColumnHeading 9 4 3" xfId="4690" xr:uid="{01FAAF31-A17B-458C-B639-6613A1BB602F}"/>
    <cellStyle name="EYColumnHeading 9 5" xfId="1700" xr:uid="{764C489F-756D-410E-AADA-55C1E58CDF63}"/>
    <cellStyle name="EYColumnHeading 9 5 2" xfId="2929" xr:uid="{5F5DCD97-DD79-48B4-8F03-1A28ECF7296D}"/>
    <cellStyle name="EYColumnHeading 9 5 3" xfId="4971" xr:uid="{21E7A155-4283-4F82-9E46-53C0D722C81A}"/>
    <cellStyle name="EYColumnHeading 9 6" xfId="1928" xr:uid="{44EAE8B5-2695-4D2A-A7EE-76DD261AD9FC}"/>
    <cellStyle name="EYColumnHeading 9 6 2" xfId="3645" xr:uid="{1D8E73BA-AB3B-4D5E-B28B-1DD2504581E1}"/>
    <cellStyle name="EYColumnHeading 9 6 3" xfId="5360" xr:uid="{70CBF84D-9B04-40BC-A6A1-05D74CC4A302}"/>
    <cellStyle name="EYColumnHeading 9 7" xfId="3415" xr:uid="{44337B55-1794-4840-9403-2CE56935572F}"/>
    <cellStyle name="EYColumnHeading 9 8" xfId="5132" xr:uid="{9B5AFDEE-9E3C-4612-9070-19B1697004A1}"/>
    <cellStyle name="EYColumnHeadingItalic" xfId="200" xr:uid="{EB442996-AD03-4D50-AED2-6E577A8FF34B}"/>
    <cellStyle name="EYColumnHeadingItalic 10" xfId="578" xr:uid="{86D08D75-ECC3-4DA6-82CC-6311BDD119DB}"/>
    <cellStyle name="EYColumnHeadingItalic 10 2" xfId="1087" xr:uid="{A3D546BE-3ED6-4A63-81D7-C4E415CD7BD4}"/>
    <cellStyle name="EYColumnHeadingItalic 10 2 2" xfId="3007" xr:uid="{45F8B4C6-7E81-4622-B434-7AB4F52D7CC9}"/>
    <cellStyle name="EYColumnHeadingItalic 10 2 3" xfId="4724" xr:uid="{0EA4832B-8013-479F-ACEC-533FF666D248}"/>
    <cellStyle name="EYColumnHeadingItalic 10 3" xfId="806" xr:uid="{D9712FE4-877F-4268-BE23-EEC067380070}"/>
    <cellStyle name="EYColumnHeadingItalic 10 3 2" xfId="2936" xr:uid="{2BC6C9AB-012B-462C-85A6-FA062048913A}"/>
    <cellStyle name="EYColumnHeadingItalic 10 3 3" xfId="4653" xr:uid="{8C1E3850-D80F-4CB3-A56A-1656768475BC}"/>
    <cellStyle name="EYColumnHeadingItalic 10 4" xfId="1476" xr:uid="{6E787D2B-3FB8-4FBC-ACAF-2DB3744AA3A8}"/>
    <cellStyle name="EYColumnHeadingItalic 10 4 2" xfId="3454" xr:uid="{789EF985-B37F-40CF-BCC7-267B7F226A99}"/>
    <cellStyle name="EYColumnHeadingItalic 10 4 3" xfId="5171" xr:uid="{2C533EF2-16F9-4D46-860A-220C825FB3A1}"/>
    <cellStyle name="EYColumnHeadingItalic 10 5" xfId="1706" xr:uid="{C4D03E88-00F5-48E1-A615-96D323F2F109}"/>
    <cellStyle name="EYColumnHeadingItalic 10 5 2" xfId="2975" xr:uid="{EAD8C8FD-8CBB-4BA0-A75C-932596921A4A}"/>
    <cellStyle name="EYColumnHeadingItalic 10 5 3" xfId="4902" xr:uid="{B65C0D2D-68FF-42BE-B7BE-BB1001F2F450}"/>
    <cellStyle name="EYColumnHeadingItalic 10 6" xfId="1934" xr:uid="{7D5FD09E-9B0E-4EE2-A037-6F3E88162037}"/>
    <cellStyle name="EYColumnHeadingItalic 10 6 2" xfId="3651" xr:uid="{63124991-D32B-4EDC-A42F-7CEE006DB762}"/>
    <cellStyle name="EYColumnHeadingItalic 10 6 3" xfId="5366" xr:uid="{E538AE23-38DD-4141-951B-9275E38BBD82}"/>
    <cellStyle name="EYColumnHeadingItalic 10 7" xfId="2996" xr:uid="{7AD878D5-B1CF-47B8-8C12-6565A729F41F}"/>
    <cellStyle name="EYColumnHeadingItalic 10 8" xfId="4713" xr:uid="{302DF728-1E4A-4D9C-9480-B7720A5DE9B8}"/>
    <cellStyle name="EYColumnHeadingItalic 11" xfId="586" xr:uid="{50D772EA-E23C-4C71-B0C1-49D384AE0F7F}"/>
    <cellStyle name="EYColumnHeadingItalic 11 2" xfId="1093" xr:uid="{77F99E58-E81D-4484-881C-EFB5681E1E50}"/>
    <cellStyle name="EYColumnHeadingItalic 11 2 2" xfId="3159" xr:uid="{82A8BB33-403D-4592-936F-239ABF66CDC7}"/>
    <cellStyle name="EYColumnHeadingItalic 11 2 3" xfId="4876" xr:uid="{4895ED81-53A8-4337-9CBF-213BE880822A}"/>
    <cellStyle name="EYColumnHeadingItalic 11 3" xfId="1188" xr:uid="{9677C079-1BA9-43B7-8F69-C6D088551CD0}"/>
    <cellStyle name="EYColumnHeadingItalic 11 3 2" xfId="3312" xr:uid="{7502ED90-0593-433D-B0E0-393B6E9689C0}"/>
    <cellStyle name="EYColumnHeadingItalic 11 3 3" xfId="5029" xr:uid="{2B00672E-FF5B-4AAD-BF6A-58587CE2F4AF}"/>
    <cellStyle name="EYColumnHeadingItalic 11 4" xfId="1482" xr:uid="{50355B1D-0565-407A-A230-B4CC048F1615}"/>
    <cellStyle name="EYColumnHeadingItalic 11 4 2" xfId="3508" xr:uid="{797B80CF-9B5F-4E43-9DA8-B802500BC021}"/>
    <cellStyle name="EYColumnHeadingItalic 11 4 3" xfId="5225" xr:uid="{E41EB2A9-C724-462E-A9B1-F212ED4F0E8B}"/>
    <cellStyle name="EYColumnHeadingItalic 11 5" xfId="1713" xr:uid="{D32D2C95-8304-45BF-90FE-8E12B4D1192A}"/>
    <cellStyle name="EYColumnHeadingItalic 11 5 2" xfId="2752" xr:uid="{2BBD288B-0F9C-4B01-AE26-7056C4521F48}"/>
    <cellStyle name="EYColumnHeadingItalic 11 5 3" xfId="4781" xr:uid="{01F97268-AF20-4087-81CF-EED2E371C4A8}"/>
    <cellStyle name="EYColumnHeadingItalic 11 6" xfId="1940" xr:uid="{6856D21D-01A3-4916-8217-7ADBA9951D83}"/>
    <cellStyle name="EYColumnHeadingItalic 11 6 2" xfId="3657" xr:uid="{7CA8D6CA-8C3D-4886-AEBB-0021C8442C19}"/>
    <cellStyle name="EYColumnHeadingItalic 11 6 3" xfId="5372" xr:uid="{865EA684-002B-49FE-BE88-428A7FB0C7E8}"/>
    <cellStyle name="EYColumnHeadingItalic 11 7" xfId="2671" xr:uid="{6ABA6A7D-1807-4F34-8F73-92861054ABEA}"/>
    <cellStyle name="EYColumnHeadingItalic 11 8" xfId="4388" xr:uid="{D6D6D948-B8FA-4AB9-AC35-5D7FD3A90068}"/>
    <cellStyle name="EYColumnHeadingItalic 12" xfId="549" xr:uid="{9B97E46F-4FCE-4077-A4DA-29225E17E67D}"/>
    <cellStyle name="EYColumnHeadingItalic 12 2" xfId="1058" xr:uid="{DEA73F0B-C9B3-4603-944B-45B00A9167AF}"/>
    <cellStyle name="EYColumnHeadingItalic 12 2 2" xfId="2547" xr:uid="{0E0C4217-8A1B-406D-91CD-0BB902C5D1E5}"/>
    <cellStyle name="EYColumnHeadingItalic 12 2 3" xfId="4264" xr:uid="{C10FFD59-DCEB-4357-8E9C-627426B7B872}"/>
    <cellStyle name="EYColumnHeadingItalic 12 3" xfId="1258" xr:uid="{D8A22267-9CE4-4ABB-8D35-D8F3F38B3A55}"/>
    <cellStyle name="EYColumnHeadingItalic 12 3 2" xfId="3317" xr:uid="{A5AEAFF1-E7D8-49AD-BB9A-CC7AD3B1725E}"/>
    <cellStyle name="EYColumnHeadingItalic 12 3 3" xfId="5034" xr:uid="{9B451DC5-267B-45A7-A655-4B655A36FFE8}"/>
    <cellStyle name="EYColumnHeadingItalic 12 4" xfId="1449" xr:uid="{BC6B2A81-13AB-463F-A56E-250828A790EE}"/>
    <cellStyle name="EYColumnHeadingItalic 12 4 2" xfId="3010" xr:uid="{74AA484B-3AE9-4394-985D-85C444AF3658}"/>
    <cellStyle name="EYColumnHeadingItalic 12 4 3" xfId="4727" xr:uid="{3611E21D-0789-4276-84F9-2D478C1C8A7A}"/>
    <cellStyle name="EYColumnHeadingItalic 12 5" xfId="1679" xr:uid="{D6558A9F-9AB9-43E3-9E72-BB29A96EEDDF}"/>
    <cellStyle name="EYColumnHeadingItalic 12 5 2" xfId="2832" xr:uid="{E2E0CBAA-E3F0-4AAE-AF43-04E6179E976D}"/>
    <cellStyle name="EYColumnHeadingItalic 12 5 3" xfId="4497" xr:uid="{FD219636-09F4-417A-95F6-13E9666E6EC9}"/>
    <cellStyle name="EYColumnHeadingItalic 12 6" xfId="1907" xr:uid="{37A8CAED-4645-4F75-A50E-3BC3705EA3B0}"/>
    <cellStyle name="EYColumnHeadingItalic 12 6 2" xfId="3624" xr:uid="{1ADBA5D1-C41A-467F-8DC7-D0F1225C62AC}"/>
    <cellStyle name="EYColumnHeadingItalic 12 6 3" xfId="5339" xr:uid="{6DA2BFCE-5D01-452F-BFBB-4711303D2B27}"/>
    <cellStyle name="EYColumnHeadingItalic 12 7" xfId="2362" xr:uid="{B15BECA1-9F3B-4D2E-A6B6-FA05DC5B7E3A}"/>
    <cellStyle name="EYColumnHeadingItalic 12 8" xfId="4079" xr:uid="{E5956D6F-CED2-4227-8BF1-5279A58DC1A3}"/>
    <cellStyle name="EYColumnHeadingItalic 13" xfId="598" xr:uid="{002FBC49-49F2-407B-9177-C2EFC2D2FBFC}"/>
    <cellStyle name="EYColumnHeadingItalic 13 2" xfId="1103" xr:uid="{7AC4E52C-FF01-4230-B4FA-FCF175F9CD55}"/>
    <cellStyle name="EYColumnHeadingItalic 13 2 2" xfId="3498" xr:uid="{29B8E528-D3D5-4112-AED2-F3D34555F198}"/>
    <cellStyle name="EYColumnHeadingItalic 13 2 3" xfId="5215" xr:uid="{81337EFA-D0FA-4765-9965-BCF560DA62CC}"/>
    <cellStyle name="EYColumnHeadingItalic 13 3" xfId="1176" xr:uid="{6314B864-3C5C-4A84-9B5A-6B779282BD29}"/>
    <cellStyle name="EYColumnHeadingItalic 13 3 2" xfId="3303" xr:uid="{E2C49DBA-9411-4F94-AE69-71088969C1C7}"/>
    <cellStyle name="EYColumnHeadingItalic 13 3 3" xfId="5020" xr:uid="{9299EFEA-40B5-4225-9177-5D12604E7F0B}"/>
    <cellStyle name="EYColumnHeadingItalic 13 4" xfId="1492" xr:uid="{81D063FE-E0A8-45C1-8BAD-0C2061DC3F1C}"/>
    <cellStyle name="EYColumnHeadingItalic 13 4 2" xfId="2839" xr:uid="{5CD7A3E2-127B-4DA5-A05E-FA59D0A8FCBE}"/>
    <cellStyle name="EYColumnHeadingItalic 13 4 3" xfId="4556" xr:uid="{D6C33396-6D58-4E15-A9C1-AB1386D29CA1}"/>
    <cellStyle name="EYColumnHeadingItalic 13 5" xfId="1721" xr:uid="{4C1A77CD-9362-4E29-98F8-F44017FB3168}"/>
    <cellStyle name="EYColumnHeadingItalic 13 5 2" xfId="3240" xr:uid="{8E125722-794D-4D34-9AF8-36C80734BDD6}"/>
    <cellStyle name="EYColumnHeadingItalic 13 5 3" xfId="4312" xr:uid="{7539082C-2437-4767-9DF3-0C230FAE1576}"/>
    <cellStyle name="EYColumnHeadingItalic 13 6" xfId="1948" xr:uid="{EC570AAD-0A53-4891-AAB7-E09B55847DC2}"/>
    <cellStyle name="EYColumnHeadingItalic 13 6 2" xfId="3665" xr:uid="{D5B36E45-AFE0-4B32-A367-14FE8E9D415E}"/>
    <cellStyle name="EYColumnHeadingItalic 13 6 3" xfId="5380" xr:uid="{0EDB886E-B2BF-4E48-A251-1724D3625348}"/>
    <cellStyle name="EYColumnHeadingItalic 13 7" xfId="2756" xr:uid="{014325AB-1419-4B4C-B120-23DF9688D71A}"/>
    <cellStyle name="EYColumnHeadingItalic 13 8" xfId="4473" xr:uid="{2AFC4110-F57F-4CCA-A2A4-CA6306D7180E}"/>
    <cellStyle name="EYColumnHeadingItalic 14" xfId="770" xr:uid="{B9AFFE19-094E-49F9-91D0-EB68030C5615}"/>
    <cellStyle name="EYColumnHeadingItalic 14 2" xfId="3025" xr:uid="{8DA90E42-3108-47CC-8501-C6579A650628}"/>
    <cellStyle name="EYColumnHeadingItalic 14 3" xfId="4742" xr:uid="{2F4D5341-B07F-4334-BE7A-660F8D1E612A}"/>
    <cellStyle name="EYColumnHeadingItalic 15" xfId="1148" xr:uid="{69CEF14E-C0D5-45FE-8A7B-F20EADB5F575}"/>
    <cellStyle name="EYColumnHeadingItalic 15 2" xfId="2857" xr:uid="{B607EC68-9FED-435C-ABC9-312771167D46}"/>
    <cellStyle name="EYColumnHeadingItalic 15 3" xfId="4574" xr:uid="{6568A5DE-711B-444E-B654-715A0A5C69DC}"/>
    <cellStyle name="EYColumnHeadingItalic 16" xfId="839" xr:uid="{D0D565C4-EC4E-4F9D-88DC-AB7417BCFC8A}"/>
    <cellStyle name="EYColumnHeadingItalic 16 2" xfId="2903" xr:uid="{6C15A0FB-CBAE-4546-9B0B-9D9CAE2F9E7B}"/>
    <cellStyle name="EYColumnHeadingItalic 16 3" xfId="4620" xr:uid="{0016CDA3-F0B4-4A36-9C45-C438CA9BFECD}"/>
    <cellStyle name="EYColumnHeadingItalic 17" xfId="1165" xr:uid="{2E265DAB-2665-4377-9E16-4933F738262A}"/>
    <cellStyle name="EYColumnHeadingItalic 17 2" xfId="2149" xr:uid="{4D46FDE7-C828-463F-9C59-04EA7AFFF082}"/>
    <cellStyle name="EYColumnHeadingItalic 17 3" xfId="3866" xr:uid="{124B41F4-025F-4B7B-8CD3-ECADCB948F0B}"/>
    <cellStyle name="EYColumnHeadingItalic 18" xfId="1218" xr:uid="{C5F9BA93-FA4E-449D-BBA4-F162115E8EBE}"/>
    <cellStyle name="EYColumnHeadingItalic 18 2" xfId="3260" xr:uid="{5833F80B-5A4A-4D12-9642-60196867FF9F}"/>
    <cellStyle name="EYColumnHeadingItalic 18 3" xfId="4977" xr:uid="{3010F9A4-E021-478B-BA11-B7858BDAE8AD}"/>
    <cellStyle name="EYColumnHeadingItalic 19" xfId="2899" xr:uid="{AD18FD00-FA12-4AE3-9476-459166B4C050}"/>
    <cellStyle name="EYColumnHeadingItalic 2" xfId="489" xr:uid="{ED03665A-AF4F-43E5-BA34-A6221C032347}"/>
    <cellStyle name="EYColumnHeadingItalic 2 2" xfId="1003" xr:uid="{806DE96F-1CCC-4006-9563-B3CA8BF919ED}"/>
    <cellStyle name="EYColumnHeadingItalic 2 2 2" xfId="3036" xr:uid="{E3234BDB-6976-4171-A35E-0C30DBF93CBB}"/>
    <cellStyle name="EYColumnHeadingItalic 2 2 3" xfId="4753" xr:uid="{724DBD3F-929F-4560-AF0B-9760807B46E5}"/>
    <cellStyle name="EYColumnHeadingItalic 2 3" xfId="663" xr:uid="{65E8D10A-4FCE-42F5-8DFA-D97B69CA4FDA}"/>
    <cellStyle name="EYColumnHeadingItalic 2 3 2" xfId="1968" xr:uid="{55764C85-E7C5-459B-B210-1A1890AB7707}"/>
    <cellStyle name="EYColumnHeadingItalic 2 3 3" xfId="3685" xr:uid="{F1FE7EB3-CEA9-4CFE-8071-3823343F4691}"/>
    <cellStyle name="EYColumnHeadingItalic 2 4" xfId="1397" xr:uid="{888E501E-F38B-4C4D-8E8D-0A93C81BA3D6}"/>
    <cellStyle name="EYColumnHeadingItalic 2 4 2" xfId="2457" xr:uid="{69D4D002-6677-43A6-9BB7-BF163A047837}"/>
    <cellStyle name="EYColumnHeadingItalic 2 4 3" xfId="4174" xr:uid="{8531FDCC-A298-4263-ABD3-6DCD54D7EA13}"/>
    <cellStyle name="EYColumnHeadingItalic 2 5" xfId="1627" xr:uid="{725FDF63-696E-4594-B6F6-06C06E189E2B}"/>
    <cellStyle name="EYColumnHeadingItalic 2 5 2" xfId="2887" xr:uid="{02E92B8E-9D7C-4A73-96EA-C4675DB54AB2}"/>
    <cellStyle name="EYColumnHeadingItalic 2 5 3" xfId="4455" xr:uid="{47DB771D-6880-4CEE-8910-B863A57306D5}"/>
    <cellStyle name="EYColumnHeadingItalic 2 6" xfId="1855" xr:uid="{83B53075-9577-4042-97ED-B5AD83BBFF45}"/>
    <cellStyle name="EYColumnHeadingItalic 2 6 2" xfId="3572" xr:uid="{00FAF79A-D02D-466D-AF8B-99E09CFB2976}"/>
    <cellStyle name="EYColumnHeadingItalic 2 6 3" xfId="5287" xr:uid="{9C9DDAC3-0421-4331-96CC-EA0D9C6A2FB9}"/>
    <cellStyle name="EYColumnHeadingItalic 2 7" xfId="2819" xr:uid="{F0160C82-4D9C-4B8F-94B0-B9867A95852F}"/>
    <cellStyle name="EYColumnHeadingItalic 2 8" xfId="4536" xr:uid="{C28CF107-42FA-4B7C-9F7A-69125FBBFB5B}"/>
    <cellStyle name="EYColumnHeadingItalic 20" xfId="4616" xr:uid="{21E8F4C0-D112-4B9F-A246-D3BCD519FB1D}"/>
    <cellStyle name="EYColumnHeadingItalic 3" xfId="497" xr:uid="{E40BBE62-CF7F-4E91-8969-51BE5A0027D0}"/>
    <cellStyle name="EYColumnHeadingItalic 3 2" xfId="1011" xr:uid="{2E7574E9-C42D-4B7F-A5AC-0BCB19329F1D}"/>
    <cellStyle name="EYColumnHeadingItalic 3 2 2" xfId="2048" xr:uid="{973D7074-AFD4-4329-A31A-8EA4D1221AD0}"/>
    <cellStyle name="EYColumnHeadingItalic 3 2 3" xfId="3765" xr:uid="{9FC06038-E4B6-4C67-8E70-B3DB4885AC2D}"/>
    <cellStyle name="EYColumnHeadingItalic 3 3" xfId="865" xr:uid="{04B8CC04-7655-47B4-A2F1-713D00F3FFDA}"/>
    <cellStyle name="EYColumnHeadingItalic 3 3 2" xfId="3316" xr:uid="{83001A48-0F54-403D-A133-F401F445B11D}"/>
    <cellStyle name="EYColumnHeadingItalic 3 3 3" xfId="5033" xr:uid="{CE4BD6A6-56D0-4ABA-B0D1-B2A073349753}"/>
    <cellStyle name="EYColumnHeadingItalic 3 4" xfId="1404" xr:uid="{8A417BD6-0A41-4A0A-BE05-90DBD1A65977}"/>
    <cellStyle name="EYColumnHeadingItalic 3 4 2" xfId="3507" xr:uid="{824EE7B1-65B0-4144-9C1F-EF9559E30101}"/>
    <cellStyle name="EYColumnHeadingItalic 3 4 3" xfId="5224" xr:uid="{4DBFC67B-25CD-434B-B899-6285D6C0650F}"/>
    <cellStyle name="EYColumnHeadingItalic 3 5" xfId="1634" xr:uid="{2AA81074-848C-4CFB-96A0-3DAF782665D7}"/>
    <cellStyle name="EYColumnHeadingItalic 3 5 2" xfId="3088" xr:uid="{7E97BDB1-A98A-4C98-96BC-21E6E4A5B8ED}"/>
    <cellStyle name="EYColumnHeadingItalic 3 5 3" xfId="5161" xr:uid="{858F7E03-22C3-4B54-A4F6-C8A188DC55AE}"/>
    <cellStyle name="EYColumnHeadingItalic 3 6" xfId="1862" xr:uid="{4A5240A5-62FD-4741-8AB9-54D905507F7A}"/>
    <cellStyle name="EYColumnHeadingItalic 3 6 2" xfId="3579" xr:uid="{FD0FB0D7-B707-46F1-A38F-9894F2738064}"/>
    <cellStyle name="EYColumnHeadingItalic 3 6 3" xfId="5294" xr:uid="{763CDE3A-B9B5-4821-B452-3AD3C900C04F}"/>
    <cellStyle name="EYColumnHeadingItalic 3 7" xfId="3403" xr:uid="{4FE2BAFD-A466-431C-89C0-CC51C6F0C01C}"/>
    <cellStyle name="EYColumnHeadingItalic 3 8" xfId="5120" xr:uid="{9C8983F6-0207-4C03-9F5B-1DD6DC52737E}"/>
    <cellStyle name="EYColumnHeadingItalic 4" xfId="436" xr:uid="{504C9DB1-2FE3-4511-937B-E6072DA784F4}"/>
    <cellStyle name="EYColumnHeadingItalic 4 2" xfId="953" xr:uid="{5B426D56-9903-4EE8-82FF-DCAD724EC073}"/>
    <cellStyle name="EYColumnHeadingItalic 4 2 2" xfId="2331" xr:uid="{0B7BB4DF-2374-4A62-A269-C5870F559B1D}"/>
    <cellStyle name="EYColumnHeadingItalic 4 2 3" xfId="4048" xr:uid="{5CF0C512-47B0-42CD-83BF-C6EEC39AB317}"/>
    <cellStyle name="EYColumnHeadingItalic 4 3" xfId="658" xr:uid="{05661DF6-AC02-4161-93D6-11946C6DC599}"/>
    <cellStyle name="EYColumnHeadingItalic 4 3 2" xfId="2068" xr:uid="{0D5C95DB-04F1-4ED3-8087-263C21771B13}"/>
    <cellStyle name="EYColumnHeadingItalic 4 3 3" xfId="3785" xr:uid="{6FB5B015-F5B9-4B94-93B4-310DFA599928}"/>
    <cellStyle name="EYColumnHeadingItalic 4 4" xfId="1349" xr:uid="{9C10CC29-F911-4B51-B392-6A597A99087A}"/>
    <cellStyle name="EYColumnHeadingItalic 4 4 2" xfId="2801" xr:uid="{A1C272EF-BCFA-4272-8269-DACF113F6E1E}"/>
    <cellStyle name="EYColumnHeadingItalic 4 4 3" xfId="4518" xr:uid="{56145FE1-7FF3-4C78-ACD2-568000A02374}"/>
    <cellStyle name="EYColumnHeadingItalic 4 5" xfId="1579" xr:uid="{76AC607E-0EB1-4985-A565-FEA4340A75D7}"/>
    <cellStyle name="EYColumnHeadingItalic 4 5 2" xfId="3401" xr:uid="{E9C6E3C5-068C-4632-A493-4351E0DC8810}"/>
    <cellStyle name="EYColumnHeadingItalic 4 5 3" xfId="3673" xr:uid="{9B7C5D9C-A030-4A89-9D87-4075F499A884}"/>
    <cellStyle name="EYColumnHeadingItalic 4 6" xfId="1808" xr:uid="{2C0617EB-C9CD-4A9D-8CD8-2219359B4E35}"/>
    <cellStyle name="EYColumnHeadingItalic 4 6 2" xfId="3525" xr:uid="{4286D187-7084-44B6-85F1-AC27E29FD908}"/>
    <cellStyle name="EYColumnHeadingItalic 4 6 3" xfId="5240" xr:uid="{0716E53D-1E9F-4BE5-8E6B-D48BC00409D7}"/>
    <cellStyle name="EYColumnHeadingItalic 4 7" xfId="2440" xr:uid="{6A2CBDD9-73A7-4245-A124-3C4CC59E2CC4}"/>
    <cellStyle name="EYColumnHeadingItalic 4 8" xfId="4157" xr:uid="{9C5106AD-2AB1-4EC0-A6FD-8CDA1C36FDD8}"/>
    <cellStyle name="EYColumnHeadingItalic 5" xfId="521" xr:uid="{E885E473-FE61-4CB0-A753-238F7ACAEF86}"/>
    <cellStyle name="EYColumnHeadingItalic 5 2" xfId="1033" xr:uid="{B4DEB6C2-02E1-4B51-9D71-60D3F7F261DB}"/>
    <cellStyle name="EYColumnHeadingItalic 5 2 2" xfId="3144" xr:uid="{DF9C839E-2E06-443B-BF40-4F25EB5B17A8}"/>
    <cellStyle name="EYColumnHeadingItalic 5 2 3" xfId="4861" xr:uid="{1D47008E-28EF-4A56-ACB4-CC21E6E501A8}"/>
    <cellStyle name="EYColumnHeadingItalic 5 3" xfId="1139" xr:uid="{A99B7E3A-1FEF-436E-AA04-2EFCE6F2DFA9}"/>
    <cellStyle name="EYColumnHeadingItalic 5 3 2" xfId="2630" xr:uid="{6B34E586-18DD-4C7E-8F2F-96C5928B6681}"/>
    <cellStyle name="EYColumnHeadingItalic 5 3 3" xfId="4347" xr:uid="{F5451DBE-F7DE-48B9-95BC-1056F83E6C73}"/>
    <cellStyle name="EYColumnHeadingItalic 5 4" xfId="1424" xr:uid="{18840CD2-7237-4305-9B87-2B81CA68018B}"/>
    <cellStyle name="EYColumnHeadingItalic 5 4 2" xfId="3299" xr:uid="{BCD4F4D2-D0F6-4A75-B8C5-8C3B84F36DCA}"/>
    <cellStyle name="EYColumnHeadingItalic 5 4 3" xfId="5016" xr:uid="{FF3E00A6-DD7E-4DA7-BFFB-345FB5F20E70}"/>
    <cellStyle name="EYColumnHeadingItalic 5 5" xfId="1654" xr:uid="{C4E4EDD7-165C-4EE1-8FE0-1772583B1F4D}"/>
    <cellStyle name="EYColumnHeadingItalic 5 5 2" xfId="2678" xr:uid="{5BEEE96A-8255-4655-BCE7-C956297B8433}"/>
    <cellStyle name="EYColumnHeadingItalic 5 5 3" xfId="4706" xr:uid="{67489066-A694-49B3-88A2-4CA4CBF504D6}"/>
    <cellStyle name="EYColumnHeadingItalic 5 6" xfId="1882" xr:uid="{7583D189-BDCB-4B15-9490-58211146A2E4}"/>
    <cellStyle name="EYColumnHeadingItalic 5 6 2" xfId="3599" xr:uid="{D2679514-CB4B-4525-B396-E35D4C22FC7A}"/>
    <cellStyle name="EYColumnHeadingItalic 5 6 3" xfId="5314" xr:uid="{EEE67412-40D9-4112-90CD-53683BBF0FE8}"/>
    <cellStyle name="EYColumnHeadingItalic 5 7" xfId="3363" xr:uid="{D9740E6F-5F80-445D-AE53-003CEB47881E}"/>
    <cellStyle name="EYColumnHeadingItalic 5 8" xfId="5080" xr:uid="{82BDDB5A-A016-4831-B88A-E55175BA5799}"/>
    <cellStyle name="EYColumnHeadingItalic 6" xfId="481" xr:uid="{A64E745F-9A8A-4310-B32C-F77B2CFAD601}"/>
    <cellStyle name="EYColumnHeadingItalic 6 2" xfId="995" xr:uid="{7E720966-0DED-4BE2-95E2-67F95C62B027}"/>
    <cellStyle name="EYColumnHeadingItalic 6 2 2" xfId="3393" xr:uid="{D416ECDB-6CED-4C99-B7FD-A04574F97087}"/>
    <cellStyle name="EYColumnHeadingItalic 6 2 3" xfId="5110" xr:uid="{BAFAC550-8C08-409C-9DD4-51228EACD82C}"/>
    <cellStyle name="EYColumnHeadingItalic 6 3" xfId="1127" xr:uid="{DFEF8482-D6BF-4BAA-B4E4-1824AFB896CA}"/>
    <cellStyle name="EYColumnHeadingItalic 6 3 2" xfId="3464" xr:uid="{05FF3E69-32D5-4059-A418-CB68FE7F05DB}"/>
    <cellStyle name="EYColumnHeadingItalic 6 3 3" xfId="5181" xr:uid="{9CBD3D15-4F42-487A-93DE-0A6C14789862}"/>
    <cellStyle name="EYColumnHeadingItalic 6 4" xfId="1389" xr:uid="{978E989E-3078-491B-9D03-C0B28846143F}"/>
    <cellStyle name="EYColumnHeadingItalic 6 4 2" xfId="2650" xr:uid="{2F7296AD-AAA6-47E1-B175-5D9B410D5737}"/>
    <cellStyle name="EYColumnHeadingItalic 6 4 3" xfId="4367" xr:uid="{B8C2880D-D9EF-4AC9-B005-43CC44D4F1EA}"/>
    <cellStyle name="EYColumnHeadingItalic 6 5" xfId="1619" xr:uid="{1A3DE64C-10F9-4E35-A86F-25D33B0CDD1F}"/>
    <cellStyle name="EYColumnHeadingItalic 6 5 2" xfId="2741" xr:uid="{AD1340B7-05BC-41AB-A97D-16E853048BEE}"/>
    <cellStyle name="EYColumnHeadingItalic 6 5 3" xfId="4770" xr:uid="{9096996D-BD55-4560-B153-06F900D51743}"/>
    <cellStyle name="EYColumnHeadingItalic 6 6" xfId="1847" xr:uid="{DB6BAEEE-A05A-4BED-8674-FFD1218EB786}"/>
    <cellStyle name="EYColumnHeadingItalic 6 6 2" xfId="3564" xr:uid="{397CEB94-8EC0-45F7-8EAE-E6068A4486E5}"/>
    <cellStyle name="EYColumnHeadingItalic 6 6 3" xfId="5279" xr:uid="{BCBEBBB8-FDD2-4C19-B6CE-DDDABFF39EB2}"/>
    <cellStyle name="EYColumnHeadingItalic 6 7" xfId="3066" xr:uid="{1722F1F5-8B85-45DC-838A-5F57E22E6273}"/>
    <cellStyle name="EYColumnHeadingItalic 6 8" xfId="4783" xr:uid="{49542367-9E7C-4594-9505-40E6BFD963D0}"/>
    <cellStyle name="EYColumnHeadingItalic 7" xfId="396" xr:uid="{F14CA0FB-E6C1-4CDB-A612-FF788799C563}"/>
    <cellStyle name="EYColumnHeadingItalic 7 2" xfId="916" xr:uid="{5AAC8AB0-142A-4AC9-89DB-28FADF0EE799}"/>
    <cellStyle name="EYColumnHeadingItalic 7 2 2" xfId="2460" xr:uid="{305BF238-9678-433B-ADFB-D67EAE508EA0}"/>
    <cellStyle name="EYColumnHeadingItalic 7 2 3" xfId="4177" xr:uid="{C8812A79-03BC-496B-9AC5-C5381D529904}"/>
    <cellStyle name="EYColumnHeadingItalic 7 3" xfId="771" xr:uid="{78BDB08C-E35C-4320-A267-D11FE0963621}"/>
    <cellStyle name="EYColumnHeadingItalic 7 3 2" xfId="2569" xr:uid="{DCBF244C-C748-4E0F-AF97-4A98AABD5822}"/>
    <cellStyle name="EYColumnHeadingItalic 7 3 3" xfId="4286" xr:uid="{901B2FF9-DA6C-4D62-9FBD-D44DB3F81ED5}"/>
    <cellStyle name="EYColumnHeadingItalic 7 4" xfId="1316" xr:uid="{7C4D41FF-D1CA-40A7-A977-1AF4B63ED431}"/>
    <cellStyle name="EYColumnHeadingItalic 7 4 2" xfId="3469" xr:uid="{DA902439-D8FD-452E-A273-56A7053418DF}"/>
    <cellStyle name="EYColumnHeadingItalic 7 4 3" xfId="5186" xr:uid="{EB0C9A70-3E9D-4327-A684-BFA901C3656C}"/>
    <cellStyle name="EYColumnHeadingItalic 7 5" xfId="1546" xr:uid="{030E8345-4772-4900-BD1E-ED1E1DF939B5}"/>
    <cellStyle name="EYColumnHeadingItalic 7 5 2" xfId="2231" xr:uid="{DEEB4F12-3B24-4F53-B0CE-C750F2CE8147}"/>
    <cellStyle name="EYColumnHeadingItalic 7 5 3" xfId="3948" xr:uid="{C62289A9-2CBA-46A8-85B2-81AC3116F55C}"/>
    <cellStyle name="EYColumnHeadingItalic 7 6" xfId="1775" xr:uid="{1A1FA502-3098-4505-804F-B5935F87FA9E}"/>
    <cellStyle name="EYColumnHeadingItalic 7 6 2" xfId="2175" xr:uid="{FA63874C-2DFF-4BEA-B032-1C09C5B61D96}"/>
    <cellStyle name="EYColumnHeadingItalic 7 6 3" xfId="3893" xr:uid="{64A7858D-6722-4ADC-8E3B-FB460BF8CDE0}"/>
    <cellStyle name="EYColumnHeadingItalic 7 7" xfId="3292" xr:uid="{E562CCB1-AEA1-4B1A-92C4-176D47AE68C2}"/>
    <cellStyle name="EYColumnHeadingItalic 7 8" xfId="5009" xr:uid="{5BF6B89A-14EC-4BE1-B9B6-A40C05D59554}"/>
    <cellStyle name="EYColumnHeadingItalic 8" xfId="533" xr:uid="{D45FEEC6-4D3D-4949-BFD8-F9A3C2F6E78C}"/>
    <cellStyle name="EYColumnHeadingItalic 8 2" xfId="1042" xr:uid="{F7D6EE50-71C7-4855-AB65-9DD25E437DEB}"/>
    <cellStyle name="EYColumnHeadingItalic 8 2 2" xfId="2424" xr:uid="{5D60927B-13A9-4B04-93FE-CB8B5AEAF88C}"/>
    <cellStyle name="EYColumnHeadingItalic 8 2 3" xfId="4141" xr:uid="{50F1EBCD-E129-4CFE-B242-2538DA22198C}"/>
    <cellStyle name="EYColumnHeadingItalic 8 3" xfId="809" xr:uid="{DAA13FE2-900D-44F4-94FC-C64C4C0F7E4E}"/>
    <cellStyle name="EYColumnHeadingItalic 8 3 2" xfId="2242" xr:uid="{E1691B04-66FB-48F6-A432-5E77FD3C1ADA}"/>
    <cellStyle name="EYColumnHeadingItalic 8 3 3" xfId="3959" xr:uid="{AAEA6A5A-AED0-40BF-9536-DCCDA66F32D7}"/>
    <cellStyle name="EYColumnHeadingItalic 8 4" xfId="1433" xr:uid="{9B8A4A51-C655-4274-9EF9-37A809FD19BE}"/>
    <cellStyle name="EYColumnHeadingItalic 8 4 2" xfId="2763" xr:uid="{5EF0C4DD-0386-455E-BCAB-2CC10E1E071C}"/>
    <cellStyle name="EYColumnHeadingItalic 8 4 3" xfId="4480" xr:uid="{D0556D3D-6A4D-4B81-BD56-303387083EC0}"/>
    <cellStyle name="EYColumnHeadingItalic 8 5" xfId="1663" xr:uid="{8E699966-04D5-4807-9D9E-D02E5B463328}"/>
    <cellStyle name="EYColumnHeadingItalic 8 5 2" xfId="2014" xr:uid="{A0560E62-8591-4B97-A98E-A49BEF8F0EAD}"/>
    <cellStyle name="EYColumnHeadingItalic 8 5 3" xfId="3733" xr:uid="{730BAB8A-F48B-4779-9BDA-419C0B9656D7}"/>
    <cellStyle name="EYColumnHeadingItalic 8 6" xfId="1891" xr:uid="{3481DB28-46C0-46E3-9E51-E796D5F8E641}"/>
    <cellStyle name="EYColumnHeadingItalic 8 6 2" xfId="3608" xr:uid="{C12F8E58-2836-4CAA-8939-4558B58FEF12}"/>
    <cellStyle name="EYColumnHeadingItalic 8 6 3" xfId="5323" xr:uid="{C5E379DF-E151-4718-B534-EC9643B488DA}"/>
    <cellStyle name="EYColumnHeadingItalic 8 7" xfId="3210" xr:uid="{0646324A-6196-49AC-97D6-FB9137BDEE2F}"/>
    <cellStyle name="EYColumnHeadingItalic 8 8" xfId="4927" xr:uid="{4EE6230B-D171-484B-9186-948EFC0B7A24}"/>
    <cellStyle name="EYColumnHeadingItalic 9" xfId="569" xr:uid="{81A063A8-61C1-4FB5-82E6-6566C8B358D5}"/>
    <cellStyle name="EYColumnHeadingItalic 9 2" xfId="1078" xr:uid="{AECD2FFB-7E6B-43D8-AEBD-ABA7286EFAE7}"/>
    <cellStyle name="EYColumnHeadingItalic 9 2 2" xfId="3515" xr:uid="{7252B821-44CA-4ED8-9EB2-EFA25D26F93D}"/>
    <cellStyle name="EYColumnHeadingItalic 9 2 3" xfId="5232" xr:uid="{B17E3C4F-858B-4AD9-A461-3E97F764D2F4}"/>
    <cellStyle name="EYColumnHeadingItalic 9 3" xfId="1239" xr:uid="{FCB614F9-DD1D-471E-B65D-9C9211F531F7}"/>
    <cellStyle name="EYColumnHeadingItalic 9 3 2" xfId="2304" xr:uid="{A14CB07A-275D-48BA-B414-775F5BD2C160}"/>
    <cellStyle name="EYColumnHeadingItalic 9 3 3" xfId="4021" xr:uid="{A3060D27-3DEF-4125-8FE7-AE94C5098088}"/>
    <cellStyle name="EYColumnHeadingItalic 9 4" xfId="1469" xr:uid="{12942362-2727-41C8-B499-005B86C33244}"/>
    <cellStyle name="EYColumnHeadingItalic 9 4 2" xfId="2601" xr:uid="{B91B9F82-5F2A-44A0-A226-3DC3801B8844}"/>
    <cellStyle name="EYColumnHeadingItalic 9 4 3" xfId="4318" xr:uid="{DE0124C8-FE32-43B8-A1F6-495BC0C6632C}"/>
    <cellStyle name="EYColumnHeadingItalic 9 5" xfId="1699" xr:uid="{4A715DFE-FB16-47A4-AC4C-5F0837DA4B7C}"/>
    <cellStyle name="EYColumnHeadingItalic 9 5 2" xfId="3072" xr:uid="{AC666D8B-91A7-4E82-9877-ABAB2754A638}"/>
    <cellStyle name="EYColumnHeadingItalic 9 5 3" xfId="5148" xr:uid="{68630B2C-54CE-42EE-854A-CE8865EF7ED7}"/>
    <cellStyle name="EYColumnHeadingItalic 9 6" xfId="1927" xr:uid="{954123A8-C5DC-4D20-8085-D8FEF1BD9118}"/>
    <cellStyle name="EYColumnHeadingItalic 9 6 2" xfId="3644" xr:uid="{6BE8FB73-1AD3-4455-AB72-9200051C50D2}"/>
    <cellStyle name="EYColumnHeadingItalic 9 6 3" xfId="5359" xr:uid="{CE3620F9-3F14-476E-9D30-BFF4573D9749}"/>
    <cellStyle name="EYColumnHeadingItalic 9 7" xfId="2292" xr:uid="{1AAF258F-31B6-4482-95B0-2F0DB3151BAB}"/>
    <cellStyle name="EYColumnHeadingItalic 9 8" xfId="4009" xr:uid="{F821D556-6410-4EB1-ADC6-44118A8F4583}"/>
    <cellStyle name="EYCoverDatabookName" xfId="201" xr:uid="{58310AA7-3DC2-437B-ABF9-C5FF6FB1040C}"/>
    <cellStyle name="EYCoverDate" xfId="202" xr:uid="{670AE6E2-38C5-4958-B92E-2E233897EDEA}"/>
    <cellStyle name="EYCoverDraft" xfId="203" xr:uid="{05EC22C6-1C0F-4302-9290-29CC96AD9181}"/>
    <cellStyle name="EYCoverProjectName" xfId="204" xr:uid="{38BF6200-0906-4877-B652-2B9B43F97ACB}"/>
    <cellStyle name="EYCurrency" xfId="205" xr:uid="{B3C1AB06-34EA-47E5-934D-607A265D46C7}"/>
    <cellStyle name="EYCurrency 10" xfId="576" xr:uid="{27FBA40E-9DD1-4299-A4A0-9B10885F3BE3}"/>
    <cellStyle name="EYCurrency 10 2" xfId="1085" xr:uid="{80A33CF3-3C82-4995-AFCC-63192207EC1B}"/>
    <cellStyle name="EYCurrency 10 2 2" xfId="3367" xr:uid="{5DD15E26-C657-4E8E-8F95-4DC4EBF23B59}"/>
    <cellStyle name="EYCurrency 10 2 3" xfId="5084" xr:uid="{B963A862-CBBB-421C-98B1-810AA80A9B2D}"/>
    <cellStyle name="EYCurrency 10 3" xfId="718" xr:uid="{9F06C6FC-BBA6-4808-BBB6-A2035FB64167}"/>
    <cellStyle name="EYCurrency 10 3 2" xfId="3387" xr:uid="{AA1D5FDA-587D-4CF1-BEC3-213295CBBD3A}"/>
    <cellStyle name="EYCurrency 10 3 3" xfId="5104" xr:uid="{63BA0749-ABE7-40BC-9E07-3B16784F25B7}"/>
    <cellStyle name="EYCurrency 10 4" xfId="1474" xr:uid="{0C694C48-43FE-4818-827C-15618EAC29B0}"/>
    <cellStyle name="EYCurrency 10 4 2" xfId="2660" xr:uid="{3FC40D55-66B0-4452-9FEB-CE425FE1DDF5}"/>
    <cellStyle name="EYCurrency 10 4 3" xfId="4377" xr:uid="{2AC0FE5B-AEA9-477C-BD60-A3A31DC5E269}"/>
    <cellStyle name="EYCurrency 10 5" xfId="1704" xr:uid="{A03540F4-24B3-41F4-9AF3-726CBD76C551}"/>
    <cellStyle name="EYCurrency 10 5 2" xfId="3185" xr:uid="{B1D63155-21C9-4044-9479-835C4FCCA69C}"/>
    <cellStyle name="EYCurrency 10 5 3" xfId="4071" xr:uid="{771F3FA1-806A-4102-9C36-89DB290A2A12}"/>
    <cellStyle name="EYCurrency 10 6" xfId="1932" xr:uid="{1445A727-7A34-47A9-81E5-9B20B1462083}"/>
    <cellStyle name="EYCurrency 10 6 2" xfId="3649" xr:uid="{F6756D44-48E9-476A-9581-C5328275D0D6}"/>
    <cellStyle name="EYCurrency 10 6 3" xfId="5364" xr:uid="{A47A28B3-0D70-4F8C-81CC-3AD533D5998E}"/>
    <cellStyle name="EYCurrency 10 7" xfId="3356" xr:uid="{1C8D34F9-2E89-49E1-A146-9A8CC7887E72}"/>
    <cellStyle name="EYCurrency 10 8" xfId="5073" xr:uid="{4A7A5EB5-0D0C-4617-80AD-F2E9B4F1D47D}"/>
    <cellStyle name="EYCurrency 11" xfId="585" xr:uid="{4705D1B4-285D-4E53-B0DA-E76A833D033D}"/>
    <cellStyle name="EYCurrency 11 2" xfId="1092" xr:uid="{6552316C-3E03-4E25-AC6A-9568401D0681}"/>
    <cellStyle name="EYCurrency 11 2 2" xfId="3337" xr:uid="{2EC86CC6-02E4-45FD-95BC-A20C636386DA}"/>
    <cellStyle name="EYCurrency 11 2 3" xfId="5054" xr:uid="{599E13DA-A12F-4590-B9FE-88DAA6FC79CB}"/>
    <cellStyle name="EYCurrency 11 3" xfId="1126" xr:uid="{1D03993F-5911-4C5A-9221-8D45D6971DF0}"/>
    <cellStyle name="EYCurrency 11 3 2" xfId="2407" xr:uid="{59B915F7-C287-4DB0-8CBD-71FD586FCB05}"/>
    <cellStyle name="EYCurrency 11 3 3" xfId="4124" xr:uid="{3BA8DC59-59F0-49DC-8A9D-DD69B7C304B3}"/>
    <cellStyle name="EYCurrency 11 4" xfId="1481" xr:uid="{A07E8A2B-A998-41F4-84D1-996C75630F22}"/>
    <cellStyle name="EYCurrency 11 4 2" xfId="2382" xr:uid="{736E4C63-1123-44D0-88E3-49A6DC059FFF}"/>
    <cellStyle name="EYCurrency 11 4 3" xfId="4099" xr:uid="{B23F4D3E-DAC1-478C-B16B-C983E617BFA6}"/>
    <cellStyle name="EYCurrency 11 5" xfId="1712" xr:uid="{6895FF3C-3A65-45D3-8D72-EF86558635A6}"/>
    <cellStyle name="EYCurrency 11 5 2" xfId="2938" xr:uid="{CE22F4B5-146F-456D-9168-FAA520F4738E}"/>
    <cellStyle name="EYCurrency 11 5 3" xfId="4964" xr:uid="{58192C36-4570-44F5-9A84-BC98B0AF057C}"/>
    <cellStyle name="EYCurrency 11 6" xfId="1939" xr:uid="{ECCC77AC-D374-4870-AAB9-0C5F34A8343D}"/>
    <cellStyle name="EYCurrency 11 6 2" xfId="3656" xr:uid="{AF763A65-EC60-4114-943B-8B84E70B301D}"/>
    <cellStyle name="EYCurrency 11 6 3" xfId="5371" xr:uid="{AD6A4779-B5C9-45C3-AF97-51F89DC2D6C7}"/>
    <cellStyle name="EYCurrency 11 7" xfId="2927" xr:uid="{9A33A767-4E73-4EF2-A664-E5397601AA76}"/>
    <cellStyle name="EYCurrency 11 8" xfId="4644" xr:uid="{001C704B-1594-4186-B1C1-9677C72C692F}"/>
    <cellStyle name="EYCurrency 12" xfId="535" xr:uid="{F6575A88-C71D-4D22-BC26-BC3C7CF3BD9D}"/>
    <cellStyle name="EYCurrency 12 2" xfId="1044" xr:uid="{9EFED777-A33A-4A34-B44F-623E7C89F64B}"/>
    <cellStyle name="EYCurrency 12 2 2" xfId="3305" xr:uid="{30B1DE2D-E4B9-4C3E-9191-0C6B8BD42D18}"/>
    <cellStyle name="EYCurrency 12 2 3" xfId="5022" xr:uid="{128500E2-AA58-426B-9C1E-24A1E21B58BD}"/>
    <cellStyle name="EYCurrency 12 3" xfId="1242" xr:uid="{69F96DC8-CCBD-473A-830F-1D5E699480D8}"/>
    <cellStyle name="EYCurrency 12 3 2" xfId="3140" xr:uid="{9AC601D5-5F62-4F04-92D6-447FC001435A}"/>
    <cellStyle name="EYCurrency 12 3 3" xfId="4857" xr:uid="{21388FD8-A26A-4723-B908-0B497F8D4FCB}"/>
    <cellStyle name="EYCurrency 12 4" xfId="1435" xr:uid="{B8FA333F-FBBB-41AB-AE84-EBC0299D7229}"/>
    <cellStyle name="EYCurrency 12 4 2" xfId="3396" xr:uid="{3FD20725-87B6-4A8D-996A-845C461B4915}"/>
    <cellStyle name="EYCurrency 12 4 3" xfId="5113" xr:uid="{7489A946-CC49-46E8-946B-248A1C7280E7}"/>
    <cellStyle name="EYCurrency 12 5" xfId="1665" xr:uid="{B4B77EAC-FFBA-450F-A684-9297851123FD}"/>
    <cellStyle name="EYCurrency 12 5 2" xfId="2012" xr:uid="{B3A9472A-E327-424F-87BB-32D559E13669}"/>
    <cellStyle name="EYCurrency 12 5 3" xfId="3731" xr:uid="{6756FA22-9158-422B-9B0A-84FDA1F661C1}"/>
    <cellStyle name="EYCurrency 12 6" xfId="1893" xr:uid="{94615B98-69A7-43BC-ABB1-1D6A0D4DDF5F}"/>
    <cellStyle name="EYCurrency 12 6 2" xfId="3610" xr:uid="{610A9C54-16DA-4F98-BC4B-D353217DB150}"/>
    <cellStyle name="EYCurrency 12 6 3" xfId="5325" xr:uid="{1A28C6C7-4F19-40C5-8A18-66C48C443D50}"/>
    <cellStyle name="EYCurrency 12 7" xfId="2531" xr:uid="{18827087-CF06-4296-991E-8B139ED2DF8A}"/>
    <cellStyle name="EYCurrency 12 8" xfId="4248" xr:uid="{AFA3C22E-E5EC-4ABD-B41E-3FC1A668D665}"/>
    <cellStyle name="EYCurrency 13" xfId="597" xr:uid="{764AD796-C26D-4DA9-97E7-B02475D7917A}"/>
    <cellStyle name="EYCurrency 13 2" xfId="1102" xr:uid="{9EE99C80-8B86-4C5A-85BF-C98C5E34E450}"/>
    <cellStyle name="EYCurrency 13 2 2" xfId="2443" xr:uid="{DE2B1F40-27A8-409F-8F1E-68570BE1BE0C}"/>
    <cellStyle name="EYCurrency 13 2 3" xfId="4160" xr:uid="{F801B985-E2EB-4EAC-B51D-3CDCBF3A6229}"/>
    <cellStyle name="EYCurrency 13 3" xfId="1155" xr:uid="{1FBDD44F-5768-456D-9501-92CD89D73467}"/>
    <cellStyle name="EYCurrency 13 3 2" xfId="2459" xr:uid="{EF652A3E-F60C-4BA7-A2F8-A5D2E996F21F}"/>
    <cellStyle name="EYCurrency 13 3 3" xfId="4176" xr:uid="{32E1E8EB-FE83-4DF1-B847-9E65BE3019AB}"/>
    <cellStyle name="EYCurrency 13 4" xfId="1491" xr:uid="{53EA1B2F-CC9F-4492-B97F-F403D38104EC}"/>
    <cellStyle name="EYCurrency 13 4 2" xfId="2930" xr:uid="{B504C7B1-21AE-4236-A00F-CDB434D61A13}"/>
    <cellStyle name="EYCurrency 13 4 3" xfId="4647" xr:uid="{C361D9FD-7897-48CC-B6F0-F878A875D163}"/>
    <cellStyle name="EYCurrency 13 5" xfId="1720" xr:uid="{5BACFDA9-A277-4933-851A-B41615CE7BA3}"/>
    <cellStyle name="EYCurrency 13 5 2" xfId="3417" xr:uid="{5129F1E4-83B0-44E6-BBB5-C23C34CA6FC6}"/>
    <cellStyle name="EYCurrency 13 5 3" xfId="4310" xr:uid="{8187C716-E887-438A-A639-9E6F71B57F77}"/>
    <cellStyle name="EYCurrency 13 6" xfId="1947" xr:uid="{324AF856-1675-4CF6-A284-6A759EB6B2D3}"/>
    <cellStyle name="EYCurrency 13 6 2" xfId="3664" xr:uid="{4E8D8679-A659-4097-97D5-2A60456E41E2}"/>
    <cellStyle name="EYCurrency 13 6 3" xfId="5379" xr:uid="{2EFAF96D-A3A4-4C26-A663-221FA073B831}"/>
    <cellStyle name="EYCurrency 13 7" xfId="2976" xr:uid="{861CA653-CC9F-499B-A52A-8D5377704FA5}"/>
    <cellStyle name="EYCurrency 13 8" xfId="4693" xr:uid="{070E3393-B3C6-480F-8BA2-C305AF34BE2B}"/>
    <cellStyle name="EYCurrency 14" xfId="775" xr:uid="{5AF2D90C-2431-4EDA-A585-F695C3152678}"/>
    <cellStyle name="EYCurrency 14 2" xfId="3198" xr:uid="{D5CA72DA-45E7-43A4-B396-AC6F1C769FE6}"/>
    <cellStyle name="EYCurrency 14 3" xfId="4915" xr:uid="{3A64B972-3FDC-46E0-92C2-134012E768D9}"/>
    <cellStyle name="EYCurrency 15" xfId="1263" xr:uid="{BCE1C803-0631-4F32-8BB0-FB6E810D2DE9}"/>
    <cellStyle name="EYCurrency 15 2" xfId="3451" xr:uid="{8004C9B4-5FE8-405B-83B4-B46AB71415B2}"/>
    <cellStyle name="EYCurrency 15 3" xfId="5168" xr:uid="{FE64CFBD-AB61-4264-983A-2DFF2E6BFF39}"/>
    <cellStyle name="EYCurrency 16" xfId="1118" xr:uid="{510438CF-E528-44A5-B5E9-E5DAEBF2397A}"/>
    <cellStyle name="EYCurrency 16 2" xfId="2901" xr:uid="{3455AD5F-F683-4FB6-A337-F1E3A829AC1F}"/>
    <cellStyle name="EYCurrency 16 3" xfId="4618" xr:uid="{82C258B0-D0E1-4CD9-B23A-C7D52E65DB79}"/>
    <cellStyle name="EYCurrency 17" xfId="1485" xr:uid="{37F5BA7B-AE55-40A7-98F0-C9151386FD4A}"/>
    <cellStyle name="EYCurrency 17 2" xfId="2876" xr:uid="{183AE3B3-0A2E-4172-8404-B1B3B6F0A376}"/>
    <cellStyle name="EYCurrency 17 3" xfId="4593" xr:uid="{3183AB4E-718B-4299-9DBC-D222A52C3542}"/>
    <cellStyle name="EYCurrency 18" xfId="1708" xr:uid="{805889A7-50DA-4546-9FDC-EFC39F9766AE}"/>
    <cellStyle name="EYCurrency 18 2" xfId="2268" xr:uid="{ADD9EEEC-3CFC-4AB2-8FD4-1042A46004D5}"/>
    <cellStyle name="EYCurrency 18 3" xfId="4692" xr:uid="{C623B360-98DE-424D-8529-CF598FC1182B}"/>
    <cellStyle name="EYCurrency 19" xfId="3085" xr:uid="{97EE5757-5E3B-47B3-A585-1FD34065D2E0}"/>
    <cellStyle name="EYCurrency 2" xfId="487" xr:uid="{2509EB09-8D68-4DE0-928F-AC507B10ADBB}"/>
    <cellStyle name="EYCurrency 2 2" xfId="1001" xr:uid="{989DA54D-56E3-4F3F-BC5E-63C98C546B4C}"/>
    <cellStyle name="EYCurrency 2 2 2" xfId="3395" xr:uid="{6625AE2A-2711-45CE-877B-846F91F39101}"/>
    <cellStyle name="EYCurrency 2 2 3" xfId="5112" xr:uid="{A24B6CAD-3AC9-4100-BC5D-C7890A459B1E}"/>
    <cellStyle name="EYCurrency 2 3" xfId="1167" xr:uid="{6AD6C390-1147-44CB-9BFB-D6AE30332029}"/>
    <cellStyle name="EYCurrency 2 3 2" xfId="2147" xr:uid="{E187BB5C-59C6-4C82-A3E1-10B7174A48ED}"/>
    <cellStyle name="EYCurrency 2 3 3" xfId="3864" xr:uid="{037FB9FB-36F8-456D-8942-920A14B16D89}"/>
    <cellStyle name="EYCurrency 2 4" xfId="1395" xr:uid="{900A0B5C-FAE9-483A-BCD5-C63EE0251B20}"/>
    <cellStyle name="EYCurrency 2 4 2" xfId="2916" xr:uid="{D046E609-A924-46C7-B43F-0C41B7F45388}"/>
    <cellStyle name="EYCurrency 2 4 3" xfId="4633" xr:uid="{94399499-F319-44E9-9A24-272E94E2649B}"/>
    <cellStyle name="EYCurrency 2 5" xfId="1625" xr:uid="{8FB600AD-76A5-425C-8811-DF8CA4483C17}"/>
    <cellStyle name="EYCurrency 2 5 2" xfId="2738" xr:uid="{23F8B81D-FB05-4E21-99A2-4E4638355F17}"/>
    <cellStyle name="EYCurrency 2 5 3" xfId="4766" xr:uid="{6C291173-3E95-46A3-A4F0-F58004C3E6F7}"/>
    <cellStyle name="EYCurrency 2 6" xfId="1853" xr:uid="{62B66867-91F3-4362-B7A1-59CAB76CAD94}"/>
    <cellStyle name="EYCurrency 2 6 2" xfId="3570" xr:uid="{5AB7CEA7-9047-4762-A405-B032DD8BB88B}"/>
    <cellStyle name="EYCurrency 2 6 3" xfId="5285" xr:uid="{E44A0471-824D-4BD8-B22C-1A43B4FC2268}"/>
    <cellStyle name="EYCurrency 2 7" xfId="3129" xr:uid="{73F7A56F-9F74-4548-94AB-4BC41CA297B9}"/>
    <cellStyle name="EYCurrency 2 8" xfId="4846" xr:uid="{14AB9EA3-19E0-4CFA-95BC-3E69098AE4B8}"/>
    <cellStyle name="EYCurrency 20" xfId="4802" xr:uid="{85A1B241-55C0-4582-85C0-27D51B1C1A87}"/>
    <cellStyle name="EYCurrency 3" xfId="493" xr:uid="{AD4B1AC3-A99D-4989-8AEE-D3AC5AAD51CC}"/>
    <cellStyle name="EYCurrency 3 2" xfId="1007" xr:uid="{2524B67C-5344-49AA-B67D-04F9D4A24926}"/>
    <cellStyle name="EYCurrency 3 2 2" xfId="2153" xr:uid="{A1BCA476-B6B6-4EFF-9D43-AEBB93801862}"/>
    <cellStyle name="EYCurrency 3 2 3" xfId="3870" xr:uid="{7ADC34A8-69FA-4046-9BAC-A98B9F07DBAB}"/>
    <cellStyle name="EYCurrency 3 3" xfId="1136" xr:uid="{BF77D2BB-8483-4599-AC76-8E0973040C09}"/>
    <cellStyle name="EYCurrency 3 3 2" xfId="2615" xr:uid="{C03ADFA3-8140-4203-B9BB-72F655BBB7AB}"/>
    <cellStyle name="EYCurrency 3 3 3" xfId="4332" xr:uid="{70A83268-CE13-415A-B4E6-7A51F56DB163}"/>
    <cellStyle name="EYCurrency 3 4" xfId="1400" xr:uid="{9DCE4DBC-AD2B-4D71-9E92-DD8DA16CBEF2}"/>
    <cellStyle name="EYCurrency 3 4 2" xfId="3125" xr:uid="{C91901AF-A112-40EE-AB01-9B9759E5937C}"/>
    <cellStyle name="EYCurrency 3 4 3" xfId="4842" xr:uid="{B1751EA9-D8B5-4BAF-ABC5-C3C190161833}"/>
    <cellStyle name="EYCurrency 3 5" xfId="1630" xr:uid="{36BCFAAF-91BA-4D5B-BBCD-AE8911C49613}"/>
    <cellStyle name="EYCurrency 3 5 2" xfId="2520" xr:uid="{868D98CE-8CF6-4665-B85A-EF1EDE591912}"/>
    <cellStyle name="EYCurrency 3 5 3" xfId="4356" xr:uid="{F4C3A050-68CE-4A30-BB49-457DB1B6AAD3}"/>
    <cellStyle name="EYCurrency 3 6" xfId="1858" xr:uid="{06D21723-F6FD-4ADD-9449-DFC693B8489B}"/>
    <cellStyle name="EYCurrency 3 6 2" xfId="3575" xr:uid="{0F1D35E7-FA88-4214-A9A6-62B199C4BBB8}"/>
    <cellStyle name="EYCurrency 3 6 3" xfId="5290" xr:uid="{A83F156F-F229-4ACD-893F-75E9D48D87C2}"/>
    <cellStyle name="EYCurrency 3 7" xfId="3095" xr:uid="{643B3A84-4AAD-4E91-8C93-C8D2FF2C4A88}"/>
    <cellStyle name="EYCurrency 3 8" xfId="4812" xr:uid="{9ED0C627-83A4-448E-942E-EF417690995A}"/>
    <cellStyle name="EYCurrency 4" xfId="427" xr:uid="{F580F8CD-8F80-4D76-BD51-80BBB598E037}"/>
    <cellStyle name="EYCurrency 4 2" xfId="944" xr:uid="{B1239F20-A814-4850-AFD4-59AB5D379E45}"/>
    <cellStyle name="EYCurrency 4 2 2" xfId="3068" xr:uid="{CD57DB2C-D715-410F-AA80-96AB1474FA1C}"/>
    <cellStyle name="EYCurrency 4 2 3" xfId="4785" xr:uid="{19E3B0F8-E0B5-4A33-BBBD-8DF49E8F9F59}"/>
    <cellStyle name="EYCurrency 4 3" xfId="1147" xr:uid="{D29A0218-DAEC-4D2B-B9DC-B78D18BEAB1D}"/>
    <cellStyle name="EYCurrency 4 3 2" xfId="2985" xr:uid="{C01EC8BF-0811-4BF6-8268-85954916251D}"/>
    <cellStyle name="EYCurrency 4 3 3" xfId="4702" xr:uid="{F7EA6C33-640E-47E3-B06E-D34370228B5F}"/>
    <cellStyle name="EYCurrency 4 4" xfId="1342" xr:uid="{3A72F1BF-E9CF-4AD0-BBE1-68132ABE950F}"/>
    <cellStyle name="EYCurrency 4 4 2" xfId="2962" xr:uid="{39415201-D53E-4CFA-945E-B45E2D1D27D0}"/>
    <cellStyle name="EYCurrency 4 4 3" xfId="4679" xr:uid="{A7CE434E-613F-4644-922D-6F415C970232}"/>
    <cellStyle name="EYCurrency 4 5" xfId="1572" xr:uid="{E1F837D4-8E54-4093-B55A-DC5959BCEBFE}"/>
    <cellStyle name="EYCurrency 4 5 2" xfId="2025" xr:uid="{39CE480D-E38B-456B-A7D8-25FC3BA4DD04}"/>
    <cellStyle name="EYCurrency 4 5 3" xfId="3743" xr:uid="{9062ECEB-1A67-4BEA-8A4C-D4D21DC18104}"/>
    <cellStyle name="EYCurrency 4 6" xfId="1801" xr:uid="{9D332272-8021-4E0E-8086-0003937F730A}"/>
    <cellStyle name="EYCurrency 4 6 2" xfId="2165" xr:uid="{C6208782-7FA5-402D-AB14-40AF05809B3E}"/>
    <cellStyle name="EYCurrency 4 6 3" xfId="3883" xr:uid="{88CF940A-F3F9-4554-A51D-7F27F5443C36}"/>
    <cellStyle name="EYCurrency 4 7" xfId="2944" xr:uid="{B9C1BDC3-B8F0-4E9E-8774-869EB1C91399}"/>
    <cellStyle name="EYCurrency 4 8" xfId="4661" xr:uid="{E983D04D-F375-44C8-858A-5985FBDABAAF}"/>
    <cellStyle name="EYCurrency 5" xfId="518" xr:uid="{1DDA28E5-43BC-4131-8F0E-0CDF4A3BA771}"/>
    <cellStyle name="EYCurrency 5 2" xfId="1030" xr:uid="{13006180-659B-4344-B410-3539B93073E9}"/>
    <cellStyle name="EYCurrency 5 2 2" xfId="2442" xr:uid="{D062F3D5-5F2D-4528-A850-B2D5549D58DB}"/>
    <cellStyle name="EYCurrency 5 2 3" xfId="4159" xr:uid="{EC2AACB3-6BC8-4411-BFE9-0C792EF9BCFE}"/>
    <cellStyle name="EYCurrency 5 3" xfId="1122" xr:uid="{804AA03F-96B8-4B20-B822-650A6E0AC00C}"/>
    <cellStyle name="EYCurrency 5 3 2" xfId="3297" xr:uid="{B41F9375-4015-4EEC-BD5D-E804FD96501F}"/>
    <cellStyle name="EYCurrency 5 3 3" xfId="5014" xr:uid="{AB729E2C-D304-4AC6-81D9-7B52F1626F1E}"/>
    <cellStyle name="EYCurrency 5 4" xfId="1421" xr:uid="{F7902A93-0CDC-4059-927A-31CA74030CC0}"/>
    <cellStyle name="EYCurrency 5 4 2" xfId="2831" xr:uid="{FA136DD7-94DD-4515-A749-9FFBBD62F5B0}"/>
    <cellStyle name="EYCurrency 5 4 3" xfId="4548" xr:uid="{85A9A0FA-5D75-4567-A2DE-E9DE9CC328F5}"/>
    <cellStyle name="EYCurrency 5 5" xfId="1651" xr:uid="{5E070CC6-8E13-4E51-9D8D-8D0ABD9EC9A9}"/>
    <cellStyle name="EYCurrency 5 5 2" xfId="3174" xr:uid="{33AE2171-23CD-4F7C-98AC-138C60C77ECB}"/>
    <cellStyle name="EYCurrency 5 5 3" xfId="4102" xr:uid="{649F3CBD-BD87-4F7A-BBEC-C834CEFF7831}"/>
    <cellStyle name="EYCurrency 5 6" xfId="1879" xr:uid="{7E4DF3D1-70FD-48D9-BA05-D2B7400002DA}"/>
    <cellStyle name="EYCurrency 5 6 2" xfId="3596" xr:uid="{6750F75F-2D45-4A06-8BE6-8FAAD3D026E4}"/>
    <cellStyle name="EYCurrency 5 6 3" xfId="5311" xr:uid="{5C8830AB-302E-47B9-8B86-4F9E71F890DF}"/>
    <cellStyle name="EYCurrency 5 7" xfId="2514" xr:uid="{F225C06D-64DF-4093-9A3D-39DAFAF8F81E}"/>
    <cellStyle name="EYCurrency 5 8" xfId="4231" xr:uid="{1286ABF9-D4CC-4CD1-96B4-CCCB335F7081}"/>
    <cellStyle name="EYCurrency 6" xfId="426" xr:uid="{F01A3D76-AFB1-4121-A552-915B75906151}"/>
    <cellStyle name="EYCurrency 6 2" xfId="943" xr:uid="{0069B0E7-272F-4A13-9D8C-C18D97BA203B}"/>
    <cellStyle name="EYCurrency 6 2 2" xfId="3250" xr:uid="{B1A4BC40-FC9F-489C-BD72-A49CE587AC0C}"/>
    <cellStyle name="EYCurrency 6 2 3" xfId="4967" xr:uid="{C7A3CB42-3199-48CA-BABF-510E37769B30}"/>
    <cellStyle name="EYCurrency 6 3" xfId="1168" xr:uid="{6DC695C0-3E58-4369-AF69-681D17BC67CF}"/>
    <cellStyle name="EYCurrency 6 3 2" xfId="2146" xr:uid="{D8A6F478-3925-4BB4-BE5A-C1D9A6AC8721}"/>
    <cellStyle name="EYCurrency 6 3 3" xfId="3863" xr:uid="{530CB3E8-3592-4F99-A4E5-980876482CE4}"/>
    <cellStyle name="EYCurrency 6 4" xfId="1341" xr:uid="{A91EB978-11EA-4378-B6C2-377C0688AFE8}"/>
    <cellStyle name="EYCurrency 6 4 2" xfId="3142" xr:uid="{1B07AF55-E216-4AAD-8E58-2F26F307B7A0}"/>
    <cellStyle name="EYCurrency 6 4 3" xfId="4859" xr:uid="{48928A91-743D-4D77-A289-11026BA96359}"/>
    <cellStyle name="EYCurrency 6 5" xfId="1571" xr:uid="{9FB51F99-26D6-4067-A27B-6720ECAAEFF2}"/>
    <cellStyle name="EYCurrency 6 5 2" xfId="2026" xr:uid="{FC353671-4725-44F7-ADED-203C2F15698A}"/>
    <cellStyle name="EYCurrency 6 5 3" xfId="3744" xr:uid="{FBA8850A-35CD-4B5E-9510-F9D8D81CC61B}"/>
    <cellStyle name="EYCurrency 6 6" xfId="1800" xr:uid="{5B907DC2-B242-405B-BCF8-1DE914193381}"/>
    <cellStyle name="EYCurrency 6 6 2" xfId="1986" xr:uid="{91E9C639-3261-4EE6-94DC-8BBC66DC6E19}"/>
    <cellStyle name="EYCurrency 6 6 3" xfId="3704" xr:uid="{A4B98A80-FADA-44EE-9EEF-4EB244575B09}"/>
    <cellStyle name="EYCurrency 6 7" xfId="2183" xr:uid="{E8CD18B3-52FE-4090-BFB8-59EB39558D09}"/>
    <cellStyle name="EYCurrency 6 8" xfId="3900" xr:uid="{5DDA4BD0-7D98-4E4C-96BB-0FEF81848844}"/>
    <cellStyle name="EYCurrency 7" xfId="440" xr:uid="{6FC2FFDA-08F4-4C55-BDEF-3DFAF851C026}"/>
    <cellStyle name="EYCurrency 7 2" xfId="957" xr:uid="{75DE393F-558C-4654-A218-6B9123AC68F1}"/>
    <cellStyle name="EYCurrency 7 2 2" xfId="2674" xr:uid="{B87E245C-C45A-49BE-A295-9900F59ADD32}"/>
    <cellStyle name="EYCurrency 7 2 3" xfId="4391" xr:uid="{05986DBF-1C27-46E9-BC93-12E4EFC7E83E}"/>
    <cellStyle name="EYCurrency 7 3" xfId="1202" xr:uid="{2C054DFF-3745-46A9-B52F-01AA56CEC261}"/>
    <cellStyle name="EYCurrency 7 3 2" xfId="2528" xr:uid="{F19A69EC-E9F6-4B9A-AAB5-07874DE7940D}"/>
    <cellStyle name="EYCurrency 7 3 3" xfId="4245" xr:uid="{3052C62D-0087-455A-ADDE-861EEE58C139}"/>
    <cellStyle name="EYCurrency 7 4" xfId="1353" xr:uid="{E8325CA1-39EE-40F1-B690-BDEFC1E6EEE7}"/>
    <cellStyle name="EYCurrency 7 4 2" xfId="3023" xr:uid="{056C3870-7F16-4C3E-8DDE-14CE8FD14789}"/>
    <cellStyle name="EYCurrency 7 4 3" xfId="4740" xr:uid="{B77282D5-3F4B-4210-B351-5DB51F7EF9D1}"/>
    <cellStyle name="EYCurrency 7 5" xfId="1583" xr:uid="{F2DB1A83-084C-4125-A967-56F1C922EB08}"/>
    <cellStyle name="EYCurrency 7 5 2" xfId="2730" xr:uid="{C80ECB66-3A63-4816-99AE-7EF32B6F7831}"/>
    <cellStyle name="EYCurrency 7 5 3" xfId="4759" xr:uid="{E37274EB-CBF3-4C23-8D42-5FAD62B5BBA4}"/>
    <cellStyle name="EYCurrency 7 6" xfId="1812" xr:uid="{87065E90-B571-4AD6-B9CD-200712D7EC7C}"/>
    <cellStyle name="EYCurrency 7 6 2" xfId="3529" xr:uid="{33AA7235-6A68-4A48-B69B-430C4DCF0520}"/>
    <cellStyle name="EYCurrency 7 6 3" xfId="5244" xr:uid="{9BA23DA2-41DF-4562-8D64-25E633C98C84}"/>
    <cellStyle name="EYCurrency 7 7" xfId="2269" xr:uid="{F86EAB09-3B47-4CC4-AB11-20B72DC2A145}"/>
    <cellStyle name="EYCurrency 7 8" xfId="3986" xr:uid="{2350AC75-E3AF-4F1F-A702-9642F76E4A82}"/>
    <cellStyle name="EYCurrency 8" xfId="508" xr:uid="{AA955E53-EA52-4465-BAAF-99E51026EFBD}"/>
    <cellStyle name="EYCurrency 8 2" xfId="1021" xr:uid="{77929459-5D42-4B37-9A49-FC0972442C7F}"/>
    <cellStyle name="EYCurrency 8 2 2" xfId="3158" xr:uid="{523CE91D-CBDB-4914-8710-FDD0CD76A3D8}"/>
    <cellStyle name="EYCurrency 8 2 3" xfId="4875" xr:uid="{02B1E8D7-4190-415E-B170-B727B9E4FCF7}"/>
    <cellStyle name="EYCurrency 8 3" xfId="836" xr:uid="{C7A45B69-10D3-484D-ADE8-E8914CA44031}"/>
    <cellStyle name="EYCurrency 8 3 2" xfId="2859" xr:uid="{1A7F1272-3D9A-42FF-80C9-EC0147CFDF49}"/>
    <cellStyle name="EYCurrency 8 3 3" xfId="4576" xr:uid="{84DDD029-D418-456D-9DC8-EB3E039D947A}"/>
    <cellStyle name="EYCurrency 8 4" xfId="1413" xr:uid="{4C225F9A-DDBE-4599-AD91-66E5B7550990}"/>
    <cellStyle name="EYCurrency 8 4 2" xfId="2628" xr:uid="{EDA09670-B468-4DD3-8907-0F15A42E26A4}"/>
    <cellStyle name="EYCurrency 8 4 3" xfId="4345" xr:uid="{D6265463-FB97-4103-9E61-5093B1EE1BA8}"/>
    <cellStyle name="EYCurrency 8 5" xfId="1643" xr:uid="{3DEF208A-A803-48A0-9841-945A79E0F9B9}"/>
    <cellStyle name="EYCurrency 8 5 2" xfId="2238" xr:uid="{E6D7DFB8-4C2C-49CD-A07C-9B4F8F21B79F}"/>
    <cellStyle name="EYCurrency 8 5 3" xfId="4300" xr:uid="{704ED431-7743-4FC9-AD6E-1A5C48320393}"/>
    <cellStyle name="EYCurrency 8 6" xfId="1871" xr:uid="{164F4E46-2C71-4967-8ECD-C67CDE801958}"/>
    <cellStyle name="EYCurrency 8 6 2" xfId="3588" xr:uid="{711349DF-994B-484D-BE54-7A91ECB40B79}"/>
    <cellStyle name="EYCurrency 8 6 3" xfId="5303" xr:uid="{E5C29F3D-1567-4624-BB3B-D4913E321608}"/>
    <cellStyle name="EYCurrency 8 7" xfId="2296" xr:uid="{D12A09E8-A738-4431-86DC-5D9EDB6A4E1C}"/>
    <cellStyle name="EYCurrency 8 8" xfId="4013" xr:uid="{DAE05C0E-6271-4641-8182-C89D518D8274}"/>
    <cellStyle name="EYCurrency 9" xfId="565" xr:uid="{69A74E30-9A06-42C0-947C-B469A2B2D055}"/>
    <cellStyle name="EYCurrency 9 2" xfId="1074" xr:uid="{08F7CF30-7072-4E74-BA36-306E7DFD720B}"/>
    <cellStyle name="EYCurrency 9 2 2" xfId="3168" xr:uid="{C6A9278D-25B8-464A-B400-5D26A96B4680}"/>
    <cellStyle name="EYCurrency 9 2 3" xfId="4885" xr:uid="{94CDED58-9931-4E8D-BAC7-296B639C4F99}"/>
    <cellStyle name="EYCurrency 9 3" xfId="801" xr:uid="{9DCFA522-876D-443E-84D9-CEF88E869138}"/>
    <cellStyle name="EYCurrency 9 3 2" xfId="2651" xr:uid="{FE730740-77DE-4AB6-BC5A-E6A59C12ADC9}"/>
    <cellStyle name="EYCurrency 9 3 3" xfId="4368" xr:uid="{932A45A1-872B-4E8C-8ECE-8FD3A2ADA6E4}"/>
    <cellStyle name="EYCurrency 9 4" xfId="1465" xr:uid="{C71DF6DD-E30B-452B-9C69-264455265E3F}"/>
    <cellStyle name="EYCurrency 9 4 2" xfId="2642" xr:uid="{627717DD-2AB5-42B0-8002-B2E13B3AD47D}"/>
    <cellStyle name="EYCurrency 9 4 3" xfId="4359" xr:uid="{FE41FB5E-5B9A-485B-8CE5-AA8A53EA0825}"/>
    <cellStyle name="EYCurrency 9 5" xfId="1695" xr:uid="{1B20687E-AF86-4C2F-978D-41425ADB01D2}"/>
    <cellStyle name="EYCurrency 9 5 2" xfId="2746" xr:uid="{892A438C-35F7-4652-9C86-52C56EC1F035}"/>
    <cellStyle name="EYCurrency 9 5 3" xfId="4775" xr:uid="{CB2AE0E5-83BB-4CEF-B1D8-A420377832DC}"/>
    <cellStyle name="EYCurrency 9 6" xfId="1923" xr:uid="{08A07328-BF4A-4B37-885B-AB8C50AA5ABD}"/>
    <cellStyle name="EYCurrency 9 6 2" xfId="3640" xr:uid="{C5A28F5F-DAD4-43FC-AE8D-1820BF86FC1F}"/>
    <cellStyle name="EYCurrency 9 6 3" xfId="5355" xr:uid="{868E4E51-3BD8-48C3-AB91-5D09E92580CE}"/>
    <cellStyle name="EYCurrency 9 7" xfId="3208" xr:uid="{AD8B38CE-997F-410A-B33B-B54D5788ACC9}"/>
    <cellStyle name="EYCurrency 9 8" xfId="4925" xr:uid="{0FB3F217-DBE2-4F21-91E0-5C4FA6D0EF80}"/>
    <cellStyle name="EYHeading1" xfId="206" xr:uid="{23BDC2EC-6369-4B22-8453-7D873E6747EF}"/>
    <cellStyle name="EYheading2" xfId="207" xr:uid="{0E2916E3-7268-405E-A999-A3A421C415A0}"/>
    <cellStyle name="EYheading3" xfId="208" xr:uid="{58044AE0-9526-4BE6-B533-D1B6EAAE17CF}"/>
    <cellStyle name="EYNotes" xfId="209" xr:uid="{91264CBD-D660-4D25-9651-3F2D667E2207}"/>
    <cellStyle name="EYNotesHeading" xfId="210" xr:uid="{7FED618F-801D-4442-8B9D-ECE9CCBAC492}"/>
    <cellStyle name="EYNotesHeading 10" xfId="435" xr:uid="{38FD20A6-9054-45EF-B7AD-38444AAECD37}"/>
    <cellStyle name="EYNotesHeading 10 2" xfId="952" xr:uid="{17185D40-154D-416B-B804-E3FB0CF142C7}"/>
    <cellStyle name="EYNotesHeading 10 2 2" xfId="2742" xr:uid="{3E361316-8928-4381-B7A6-BB02CB22A594}"/>
    <cellStyle name="EYNotesHeading 10 2 3" xfId="4459" xr:uid="{137B5E0E-2DD3-4B85-8101-704290BD74DE}"/>
    <cellStyle name="EYNotesHeading 10 3" xfId="1189" xr:uid="{D28005C2-4728-4EE0-8731-82C7113BCEA6}"/>
    <cellStyle name="EYNotesHeading 10 3 2" xfId="3134" xr:uid="{31D3BDFE-E6ED-4A0B-BB30-C3ACABAE2DEE}"/>
    <cellStyle name="EYNotesHeading 10 3 3" xfId="4851" xr:uid="{8DAB2ED3-9A6A-4D9C-9A3C-44063F871245}"/>
    <cellStyle name="EYNotesHeading 10 4" xfId="1348" xr:uid="{829AA6EC-2BD3-4DD7-855F-9BB2B0F13961}"/>
    <cellStyle name="EYNotesHeading 10 4 2" xfId="2631" xr:uid="{AC279A72-736A-47CA-9BE6-B42848B65ADA}"/>
    <cellStyle name="EYNotesHeading 10 4 3" xfId="4348" xr:uid="{06547E89-8DE1-446E-9121-BA07E3B97DB5}"/>
    <cellStyle name="EYNotesHeading 10 5" xfId="1578" xr:uid="{257C2FEB-69B0-4EB6-A1BF-662220801B96}"/>
    <cellStyle name="EYNotesHeading 10 5 2" xfId="2022" xr:uid="{3353B876-CF18-4173-A8F4-1ECB0D090B18}"/>
    <cellStyle name="EYNotesHeading 10 5 3" xfId="3740" xr:uid="{B240176B-3397-4A8F-AEBC-E87BDE0B6541}"/>
    <cellStyle name="EYNotesHeading 10 6" xfId="1807" xr:uid="{145E7DE6-50E8-44FC-9CCF-9AFA3E99F131}"/>
    <cellStyle name="EYNotesHeading 10 6 2" xfId="3524" xr:uid="{2E9B020A-E993-4FE1-9A65-06F02693B2D0}"/>
    <cellStyle name="EYNotesHeading 10 6 3" xfId="5239" xr:uid="{DF704C14-0230-4BC0-8381-A9E6AD13C290}"/>
    <cellStyle name="EYNotesHeading 10 7" xfId="2448" xr:uid="{70F7C3C2-16E8-4E1C-936C-363012F3D0A2}"/>
    <cellStyle name="EYNotesHeading 10 8" xfId="4165" xr:uid="{81CEAFD7-5E0C-43D7-87CE-5D243E817A75}"/>
    <cellStyle name="EYNotesHeading 11" xfId="567" xr:uid="{A5431565-0A74-4CAE-9F50-9594304F1CC4}"/>
    <cellStyle name="EYNotesHeading 11 2" xfId="1076" xr:uid="{BFC2942D-DABB-4D16-9E64-B1B87D172A75}"/>
    <cellStyle name="EYNotesHeading 11 2 2" xfId="2856" xr:uid="{54353CA7-1FC4-415F-8124-D15739DEF906}"/>
    <cellStyle name="EYNotesHeading 11 2 3" xfId="4573" xr:uid="{4355AE70-ED40-4ACD-95CE-A0859106D9CE}"/>
    <cellStyle name="EYNotesHeading 11 3" xfId="748" xr:uid="{7449E0ED-F94F-4557-B028-3FF0FBA1A77C}"/>
    <cellStyle name="EYNotesHeading 11 3 2" xfId="3281" xr:uid="{A885960C-B013-4EC9-94B1-CE69E5A33613}"/>
    <cellStyle name="EYNotesHeading 11 3 3" xfId="4998" xr:uid="{92AC03FA-27B1-42A7-A7ED-21329C4B512C}"/>
    <cellStyle name="EYNotesHeading 11 4" xfId="1467" xr:uid="{23CF2C20-C149-4966-9966-BA824E0295B2}"/>
    <cellStyle name="EYNotesHeading 11 4 2" xfId="2904" xr:uid="{E7DF3692-29F4-4DF3-B831-33FE95AE5E03}"/>
    <cellStyle name="EYNotesHeading 11 4 3" xfId="4621" xr:uid="{368997C0-1224-42AC-9BD5-7594F6676949}"/>
    <cellStyle name="EYNotesHeading 11 5" xfId="1697" xr:uid="{5FDAC177-D1CD-4178-B8AD-4BC7A529A7E7}"/>
    <cellStyle name="EYNotesHeading 11 5 2" xfId="3431" xr:uid="{07BE27BE-E73E-41A1-88EB-220BB5B925E7}"/>
    <cellStyle name="EYNotesHeading 11 5 3" xfId="4463" xr:uid="{E01BF070-D3CE-4FB0-B66A-B49523B01C36}"/>
    <cellStyle name="EYNotesHeading 11 6" xfId="1925" xr:uid="{93C4AB54-B4F6-4B18-8B0F-7F338B6E35D1}"/>
    <cellStyle name="EYNotesHeading 11 6 2" xfId="3642" xr:uid="{273EBA94-476D-4608-8302-BC88F134E739}"/>
    <cellStyle name="EYNotesHeading 11 6 3" xfId="5357" xr:uid="{05AE1B02-F388-410F-9EDC-9FEA9167F37A}"/>
    <cellStyle name="EYNotesHeading 11 7" xfId="2568" xr:uid="{940E4C56-5DE5-44C4-A978-8F6DE3A1796E}"/>
    <cellStyle name="EYNotesHeading 11 8" xfId="4285" xr:uid="{22D22B81-C67F-437D-AFF6-83067AC4B85F}"/>
    <cellStyle name="EYNotesHeading 12" xfId="414" xr:uid="{B5AA3835-C6FB-40D1-AFA9-A8AE3F89E658}"/>
    <cellStyle name="EYNotesHeading 12 2" xfId="932" xr:uid="{566DDEE2-2EC0-4B3E-9B9E-8A27029EAE40}"/>
    <cellStyle name="EYNotesHeading 12 2 2" xfId="3099" xr:uid="{D9F417C9-043B-4F39-93FE-CD6A2FA11DA2}"/>
    <cellStyle name="EYNotesHeading 12 2 3" xfId="4816" xr:uid="{3C96B30D-DABE-4474-861D-7DC54A092CED}"/>
    <cellStyle name="EYNotesHeading 12 3" xfId="741" xr:uid="{D714C3F1-D771-44DA-A1A2-108D396425DD}"/>
    <cellStyle name="EYNotesHeading 12 3 2" xfId="3377" xr:uid="{A5CE169A-EB36-455B-916C-D49F39964095}"/>
    <cellStyle name="EYNotesHeading 12 3 3" xfId="5094" xr:uid="{3B0FF0B1-8678-47A5-99E1-8BE0FFEC2795}"/>
    <cellStyle name="EYNotesHeading 12 4" xfId="1330" xr:uid="{7AC126C3-7DEB-4E98-B73C-101C73BE3CC4}"/>
    <cellStyle name="EYNotesHeading 12 4 2" xfId="3147" xr:uid="{A48966AD-6CAB-401E-8C4F-822F87BF878C}"/>
    <cellStyle name="EYNotesHeading 12 4 3" xfId="4864" xr:uid="{5FEA0AA6-A337-46C0-8BB7-3D3A14BABF81}"/>
    <cellStyle name="EYNotesHeading 12 5" xfId="1560" xr:uid="{A748153F-950A-4F11-8CE0-D9F649232F6B}"/>
    <cellStyle name="EYNotesHeading 12 5 2" xfId="2219" xr:uid="{393C53F7-F642-40B4-82F7-6E79B5FA4459}"/>
    <cellStyle name="EYNotesHeading 12 5 3" xfId="3936" xr:uid="{0ABF85B8-43B3-4BEE-81DB-31FAE33E9FBB}"/>
    <cellStyle name="EYNotesHeading 12 6" xfId="1789" xr:uid="{AF560F38-D22B-4AB1-B531-EAA78C131B14}"/>
    <cellStyle name="EYNotesHeading 12 6 2" xfId="2097" xr:uid="{4471B8F3-7802-42EF-8D25-022AB78952A2}"/>
    <cellStyle name="EYNotesHeading 12 6 3" xfId="3816" xr:uid="{0035CCE9-53CA-44FA-8F22-264E22E29D57}"/>
    <cellStyle name="EYNotesHeading 12 7" xfId="2179" xr:uid="{C9F5A8C1-A285-4B52-BB23-D5EC7FDDD261}"/>
    <cellStyle name="EYNotesHeading 12 8" xfId="3896" xr:uid="{607556AE-9BD6-4D8C-B9EA-4307E2D610BB}"/>
    <cellStyle name="EYNotesHeading 13" xfId="425" xr:uid="{5C079258-4942-409F-9192-6654DF5DED34}"/>
    <cellStyle name="EYNotesHeading 13 2" xfId="942" xr:uid="{36A9428B-5C12-464A-B369-FBB991C163F9}"/>
    <cellStyle name="EYNotesHeading 13 2 2" xfId="3427" xr:uid="{8EA47303-89C9-42B6-B542-E4055BC936DC}"/>
    <cellStyle name="EYNotesHeading 13 2 3" xfId="5144" xr:uid="{B72E3188-D96A-443B-806E-C5D8E2548A17}"/>
    <cellStyle name="EYNotesHeading 13 3" xfId="650" xr:uid="{3F8D3C6A-D5BC-40C5-A83E-E0308288829F}"/>
    <cellStyle name="EYNotesHeading 13 3 2" xfId="1971" xr:uid="{3AEDA61A-8B89-4906-91F6-ADF6CB50C411}"/>
    <cellStyle name="EYNotesHeading 13 3 3" xfId="3688" xr:uid="{A9447595-5336-475A-B9DE-6B914EA4769C}"/>
    <cellStyle name="EYNotesHeading 13 4" xfId="1340" xr:uid="{71E01D5D-72BA-4FB9-8C2C-5E42A59C5820}"/>
    <cellStyle name="EYNotesHeading 13 4 2" xfId="3320" xr:uid="{8A311F60-57FB-49D1-8274-DE1C70942EAA}"/>
    <cellStyle name="EYNotesHeading 13 4 3" xfId="5037" xr:uid="{276C1646-44CC-456C-8D20-C5E62446E396}"/>
    <cellStyle name="EYNotesHeading 13 5" xfId="1570" xr:uid="{A3E4E5C9-CB18-4ED7-AE0E-C9A693704DF5}"/>
    <cellStyle name="EYNotesHeading 13 5 2" xfId="2027" xr:uid="{A0FFE2B7-4595-495C-9DE4-1AD019834774}"/>
    <cellStyle name="EYNotesHeading 13 5 3" xfId="3880" xr:uid="{B3F79891-C932-4AF7-A922-46D0766841E0}"/>
    <cellStyle name="EYNotesHeading 13 6" xfId="1799" xr:uid="{6BF08C24-4715-4239-9547-D204DA30FA17}"/>
    <cellStyle name="EYNotesHeading 13 6 2" xfId="2166" xr:uid="{FC842AD6-1D7B-4127-B017-6CC3E6E08EAC}"/>
    <cellStyle name="EYNotesHeading 13 6 3" xfId="3884" xr:uid="{6A1C726B-77AF-4769-BBFA-E5CCE80D0F89}"/>
    <cellStyle name="EYNotesHeading 13 7" xfId="2621" xr:uid="{CB9D9968-A2B5-4CB1-B431-E0E41E77F20D}"/>
    <cellStyle name="EYNotesHeading 13 8" xfId="4338" xr:uid="{1914D517-8D70-4D34-A54F-E57E0A1AEB94}"/>
    <cellStyle name="EYNotesHeading 14" xfId="779" xr:uid="{89FD7201-1C64-43EA-96E3-89A3F5F3AF16}"/>
    <cellStyle name="EYNotesHeading 14 2" xfId="2283" xr:uid="{0A4DB6E5-F7EA-42D7-8AF5-6571A6BF06C8}"/>
    <cellStyle name="EYNotesHeading 14 3" xfId="4000" xr:uid="{793BC97F-5040-4279-BBE8-AECD4C3BB834}"/>
    <cellStyle name="EYNotesHeading 15" xfId="841" xr:uid="{02EF05BC-EB24-4C9B-848D-4B97E591D312}"/>
    <cellStyle name="EYNotesHeading 15 2" xfId="2524" xr:uid="{ABF9AC23-B682-44E7-9147-469523B36B56}"/>
    <cellStyle name="EYNotesHeading 15 3" xfId="4241" xr:uid="{543D2218-625C-48D3-80BD-D13EB027D742}"/>
    <cellStyle name="EYNotesHeading 16" xfId="774" xr:uid="{D5A85E93-8050-41D8-AD2A-ED4D750AA492}"/>
    <cellStyle name="EYNotesHeading 16 2" xfId="3374" xr:uid="{89E7E1C2-A7BF-42E7-86DA-E7A452951DE6}"/>
    <cellStyle name="EYNotesHeading 16 3" xfId="5091" xr:uid="{4D440F26-F51F-46B9-A39D-CC125651FAF3}"/>
    <cellStyle name="EYNotesHeading 17" xfId="1296" xr:uid="{782C277D-DE2F-4A69-90B7-4CD134B493F5}"/>
    <cellStyle name="EYNotesHeading 17 2" xfId="2879" xr:uid="{D9309531-111B-49AC-AE64-DF0A4E6EE7EF}"/>
    <cellStyle name="EYNotesHeading 17 3" xfId="4596" xr:uid="{44AEDC0A-5991-4053-B320-661EF3CFFDBF}"/>
    <cellStyle name="EYNotesHeading 18" xfId="1599" xr:uid="{B4274D83-6EEE-4499-80CD-D9C8616F57F7}"/>
    <cellStyle name="EYNotesHeading 18 2" xfId="3014" xr:uid="{72076C58-3E8F-4012-9892-BEC1E5F27286}"/>
    <cellStyle name="EYNotesHeading 18 3" xfId="5090" xr:uid="{05A786A3-5386-437E-B261-30063375F79B}"/>
    <cellStyle name="EYNotesHeading 19" xfId="3261" xr:uid="{DE999C76-54D5-456A-B935-FA67E387648B}"/>
    <cellStyle name="EYNotesHeading 2" xfId="484" xr:uid="{6BAB39E2-19B2-47E1-8BC4-B799BE9385B0}"/>
    <cellStyle name="EYNotesHeading 2 2" xfId="998" xr:uid="{9137B41E-7857-492B-AAC8-B277DEDE1B54}"/>
    <cellStyle name="EYNotesHeading 2 2 2" xfId="2589" xr:uid="{D61E09C6-41E8-4EAE-B06F-ED2D8EF9CDA4}"/>
    <cellStyle name="EYNotesHeading 2 2 3" xfId="4306" xr:uid="{DC2F4B2D-B717-4A75-A263-DA6C48089A5A}"/>
    <cellStyle name="EYNotesHeading 2 3" xfId="1162" xr:uid="{1FC1E679-45F5-49D0-8E75-0543AB0F6828}"/>
    <cellStyle name="EYNotesHeading 2 3 2" xfId="2152" xr:uid="{6DC38343-1868-4E88-BB27-0E29E1B095E2}"/>
    <cellStyle name="EYNotesHeading 2 3 3" xfId="3869" xr:uid="{91C5B475-34A9-49CA-804F-08A35EE3BE59}"/>
    <cellStyle name="EYNotesHeading 2 4" xfId="1392" xr:uid="{3CE9674B-2EBA-4081-98CF-274DA3DE26FA}"/>
    <cellStyle name="EYNotesHeading 2 4 2" xfId="3514" xr:uid="{2825E4BB-F634-4882-962C-D59DBB11623D}"/>
    <cellStyle name="EYNotesHeading 2 4 3" xfId="5231" xr:uid="{78FD08BE-3A0C-4187-AB40-E0F284D6DB13}"/>
    <cellStyle name="EYNotesHeading 2 5" xfId="1622" xr:uid="{1FC0B3D8-6871-4903-834C-D04985B5B71C}"/>
    <cellStyle name="EYNotesHeading 2 5 2" xfId="3233" xr:uid="{C089EBA7-C810-43B3-ACDF-800F86B73EE7}"/>
    <cellStyle name="EYNotesHeading 2 5 3" xfId="4047" xr:uid="{C5D6B400-142C-4E7E-9968-0FBCC44AF543}"/>
    <cellStyle name="EYNotesHeading 2 6" xfId="1850" xr:uid="{DB8167BC-7BB9-48DC-9A59-051E90AD7F56}"/>
    <cellStyle name="EYNotesHeading 2 6 2" xfId="3567" xr:uid="{B1385B79-A3D9-4A93-84F6-A188F38FD385}"/>
    <cellStyle name="EYNotesHeading 2 6 3" xfId="5282" xr:uid="{56B3B2F0-0DEC-495A-9DA2-5E37C9EEAF2A}"/>
    <cellStyle name="EYNotesHeading 2 7" xfId="2344" xr:uid="{4424B0F5-BB84-4E0C-A96D-838CD22E5226}"/>
    <cellStyle name="EYNotesHeading 2 8" xfId="4061" xr:uid="{E29E883B-2018-48FE-AD0A-A16D11431D5C}"/>
    <cellStyle name="EYNotesHeading 20" xfId="4978" xr:uid="{A3C6561C-B061-4003-9D72-1ED8770E01EC}"/>
    <cellStyle name="EYNotesHeading 3" xfId="456" xr:uid="{C3EED796-5AAB-4A01-A942-192869D02828}"/>
    <cellStyle name="EYNotesHeading 3 2" xfId="972" xr:uid="{CAA33E35-BD3A-4ED5-988C-AECD45A0CEDD}"/>
    <cellStyle name="EYNotesHeading 3 2 2" xfId="3357" xr:uid="{63E488C3-915A-4918-BB58-0A2CAC8169D6}"/>
    <cellStyle name="EYNotesHeading 3 2 3" xfId="5074" xr:uid="{1A68108F-AA4C-43BA-9F8D-E7EDF879018B}"/>
    <cellStyle name="EYNotesHeading 3 3" xfId="644" xr:uid="{B14AA4B9-66A8-42CB-8EFF-1CA52D2116A6}"/>
    <cellStyle name="EYNotesHeading 3 3 2" xfId="2078" xr:uid="{F46930F2-1B9F-4A1B-BC10-0AF655D5BCD2}"/>
    <cellStyle name="EYNotesHeading 3 3 3" xfId="3795" xr:uid="{23B201FC-DD12-406B-B012-C00B8C55ED69}"/>
    <cellStyle name="EYNotesHeading 3 4" xfId="1368" xr:uid="{CD955D8C-6F4F-424A-BB65-6764421523BF}"/>
    <cellStyle name="EYNotesHeading 3 4 2" xfId="2391" xr:uid="{ABF9E4DD-C8BE-403D-B224-C2F1678B8111}"/>
    <cellStyle name="EYNotesHeading 3 4 3" xfId="4108" xr:uid="{086231D2-B34D-4D7D-9F8C-428B69844D54}"/>
    <cellStyle name="EYNotesHeading 3 5" xfId="1598" xr:uid="{0D5CB386-E7AA-4989-8B23-41A443C25850}"/>
    <cellStyle name="EYNotesHeading 3 5 2" xfId="3197" xr:uid="{87196980-0C25-47C8-9658-2F41E2C4635C}"/>
    <cellStyle name="EYNotesHeading 3 5 3" xfId="4109" xr:uid="{83DB8237-3BF2-47D4-AFFA-F800034489B2}"/>
    <cellStyle name="EYNotesHeading 3 6" xfId="1827" xr:uid="{043097F1-072E-449D-91E4-A793A492BA22}"/>
    <cellStyle name="EYNotesHeading 3 6 2" xfId="3544" xr:uid="{B8858E6E-7FF3-4A55-830D-911407EF552B}"/>
    <cellStyle name="EYNotesHeading 3 6 3" xfId="5259" xr:uid="{87B75FD1-9D43-4BE3-B772-D493F57471B0}"/>
    <cellStyle name="EYNotesHeading 3 7" xfId="2218" xr:uid="{C7141AC1-4AAB-4177-971B-D6191B1457A8}"/>
    <cellStyle name="EYNotesHeading 3 8" xfId="3935" xr:uid="{C03CF44C-ACCF-4674-9A81-F32DAF1D54B1}"/>
    <cellStyle name="EYNotesHeading 4" xfId="330" xr:uid="{7982E5C3-5860-467C-9FE1-E9B6D3ACAEBD}"/>
    <cellStyle name="EYNotesHeading 4 2" xfId="853" xr:uid="{4B0FB6EE-C7C5-401B-B83D-78E78507BFCF}"/>
    <cellStyle name="EYNotesHeading 4 2 2" xfId="3332" xr:uid="{71D255AD-7862-4FFB-BAF4-0D7A083AFCA0}"/>
    <cellStyle name="EYNotesHeading 4 2 3" xfId="5049" xr:uid="{2CDAE61B-A8D6-44C4-A169-0337E61EA691}"/>
    <cellStyle name="EYNotesHeading 4 3" xfId="651" xr:uid="{EEDA7510-7BF3-465F-9F6B-0826F93AA76A}"/>
    <cellStyle name="EYNotesHeading 4 3 2" xfId="2189" xr:uid="{9FFC136D-C926-4DF7-9835-67F65CC95A87}"/>
    <cellStyle name="EYNotesHeading 4 3 3" xfId="3906" xr:uid="{79E7B2BF-6E60-49ED-957B-BB4A6226CC2C}"/>
    <cellStyle name="EYNotesHeading 4 4" xfId="800" xr:uid="{46737443-9993-466E-9A6E-0F937CAB763C}"/>
    <cellStyle name="EYNotesHeading 4 4 2" xfId="3016" xr:uid="{DAC4FCBC-AEF3-4662-B4A3-80FE3145CE14}"/>
    <cellStyle name="EYNotesHeading 4 4 3" xfId="4733" xr:uid="{3223818B-56B8-42D0-BEEF-9B56E748E60E}"/>
    <cellStyle name="EYNotesHeading 4 5" xfId="1224" xr:uid="{F8A30CD3-4319-4D8E-B999-E34316C618FA}"/>
    <cellStyle name="EYNotesHeading 4 5 2" xfId="3008" xr:uid="{0D14BA4F-7DCC-44D5-95E7-EF40E162A636}"/>
    <cellStyle name="EYNotesHeading 4 5 3" xfId="4725" xr:uid="{7775A92F-46D5-4CEA-9872-F735EF4D8A5F}"/>
    <cellStyle name="EYNotesHeading 4 6" xfId="679" xr:uid="{5BFF624F-0114-4379-AC09-28FD3DE9A864}"/>
    <cellStyle name="EYNotesHeading 4 6 2" xfId="2060" xr:uid="{9F4E80FF-EB2E-4021-8632-0B17E892EBA7}"/>
    <cellStyle name="EYNotesHeading 4 6 3" xfId="3777" xr:uid="{10EA7A94-D660-4D00-9BDB-AD6E43F21036}"/>
    <cellStyle name="EYNotesHeading 4 7" xfId="3200" xr:uid="{B5680168-48F5-44BD-9AFF-0963BADF8B15}"/>
    <cellStyle name="EYNotesHeading 4 8" xfId="4917" xr:uid="{437AB2FA-86FD-4B21-869D-463843A6B3B6}"/>
    <cellStyle name="EYNotesHeading 5" xfId="480" xr:uid="{4B217350-ADB8-4AE6-857B-EC528EA366EA}"/>
    <cellStyle name="EYNotesHeading 5 2" xfId="994" xr:uid="{A7616128-E758-4A02-9436-BF41C6BD1CB3}"/>
    <cellStyle name="EYNotesHeading 5 2 2" xfId="2389" xr:uid="{0FF1F9C6-8F48-46A0-9B72-D9B9C22D7050}"/>
    <cellStyle name="EYNotesHeading 5 2 3" xfId="4106" xr:uid="{B1A6FB62-A4F0-4FB5-887A-A1AE365407BD}"/>
    <cellStyle name="EYNotesHeading 5 3" xfId="672" xr:uid="{03C18C65-2625-483C-A900-81852704B1CA}"/>
    <cellStyle name="EYNotesHeading 5 3 2" xfId="2192" xr:uid="{6ED09C5C-29A8-4679-9E1E-4FACF8D6849E}"/>
    <cellStyle name="EYNotesHeading 5 3 3" xfId="3909" xr:uid="{EDBCD3DE-5DC2-4EE0-88CE-E61CF8140BA7}"/>
    <cellStyle name="EYNotesHeading 5 4" xfId="1388" xr:uid="{26E20FA0-048B-4C23-8B73-FB3126044352}"/>
    <cellStyle name="EYNotesHeading 5 4 2" xfId="2905" xr:uid="{5EAC5F8F-CBC1-4E7F-9317-8D1E8210C21B}"/>
    <cellStyle name="EYNotesHeading 5 4 3" xfId="4622" xr:uid="{A11F881E-C517-455B-813B-9E67D85AE4BD}"/>
    <cellStyle name="EYNotesHeading 5 5" xfId="1618" xr:uid="{10BC59B5-50D6-4661-8F45-ACD6047AA660}"/>
    <cellStyle name="EYNotesHeading 5 5 2" xfId="2504" xr:uid="{AA3992BF-93EC-4ABD-AF01-8451A6E3372B}"/>
    <cellStyle name="EYNotesHeading 5 5 3" xfId="4954" xr:uid="{252DF2F0-B649-4548-8459-7EEA7EBDA591}"/>
    <cellStyle name="EYNotesHeading 5 6" xfId="1846" xr:uid="{EF8176B8-E88C-42B2-845B-58E18FF457FC}"/>
    <cellStyle name="EYNotesHeading 5 6 2" xfId="3563" xr:uid="{D03B90DB-A9FF-4C4C-9AC2-D6DA271481E7}"/>
    <cellStyle name="EYNotesHeading 5 6 3" xfId="5278" xr:uid="{40A4D975-9F7C-4D5F-9BD5-369DEC0BE75E}"/>
    <cellStyle name="EYNotesHeading 5 7" xfId="3249" xr:uid="{372F31D3-E770-4957-B219-A264EBFCC2F5}"/>
    <cellStyle name="EYNotesHeading 5 8" xfId="4966" xr:uid="{3D57C3B0-5D77-4D10-873C-0D4212193852}"/>
    <cellStyle name="EYNotesHeading 6" xfId="547" xr:uid="{CC12972D-9E6B-4EBD-93EB-6F1FCF4CC64C}"/>
    <cellStyle name="EYNotesHeading 6 2" xfId="1056" xr:uid="{1286CFDD-F628-4A07-8E32-A03DD181257F}"/>
    <cellStyle name="EYNotesHeading 6 2 2" xfId="3287" xr:uid="{D123416D-E944-44EF-96D9-06831F5AD3D4}"/>
    <cellStyle name="EYNotesHeading 6 2 3" xfId="5004" xr:uid="{74311198-0AB8-41B9-9D91-E9255179941E}"/>
    <cellStyle name="EYNotesHeading 6 3" xfId="1200" xr:uid="{4B351E89-66C5-4295-997D-BD67EF0105D7}"/>
    <cellStyle name="EYNotesHeading 6 3 2" xfId="3256" xr:uid="{C4A8D0AE-35DD-4AC6-8761-3868F033895A}"/>
    <cellStyle name="EYNotesHeading 6 3 3" xfId="4973" xr:uid="{81950B0D-21FF-4D5F-93BA-8024BA2C0749}"/>
    <cellStyle name="EYNotesHeading 6 4" xfId="1447" xr:uid="{83AFD99D-396A-442A-BF43-E3FFC800D63A}"/>
    <cellStyle name="EYNotesHeading 6 4 2" xfId="3369" xr:uid="{D060D4FF-0DEA-4508-A3D6-4312AF8D9EF8}"/>
    <cellStyle name="EYNotesHeading 6 4 3" xfId="5086" xr:uid="{DB90C106-61D3-4CE1-BB87-3119ECD87108}"/>
    <cellStyle name="EYNotesHeading 6 5" xfId="1677" xr:uid="{05274E59-2DEE-4F18-8B84-6EB2DE3CF3B4}"/>
    <cellStyle name="EYNotesHeading 6 5 2" xfId="2780" xr:uid="{1A64F0BC-0925-462B-91EE-815200DB51B6}"/>
    <cellStyle name="EYNotesHeading 6 5 3" xfId="4808" xr:uid="{18CF1E1A-D99C-4B5A-BB1B-918CAB3677DC}"/>
    <cellStyle name="EYNotesHeading 6 6" xfId="1905" xr:uid="{EEBC593A-0A1F-464E-BD60-A495A71B9816}"/>
    <cellStyle name="EYNotesHeading 6 6 2" xfId="3622" xr:uid="{857407D1-C13A-441C-9E6B-4DE8BE36374B}"/>
    <cellStyle name="EYNotesHeading 6 6 3" xfId="5337" xr:uid="{D1F97723-E652-475C-A8B3-F8C887F8A1CF}"/>
    <cellStyle name="EYNotesHeading 6 7" xfId="2894" xr:uid="{C2AFA021-998B-4C8A-A7F8-34CCE2B07A1C}"/>
    <cellStyle name="EYNotesHeading 6 8" xfId="4611" xr:uid="{35F8320E-6F6A-4DC2-9D85-FF7B3FBBA215}"/>
    <cellStyle name="EYNotesHeading 7" xfId="560" xr:uid="{47EEF884-41A3-4EB1-B506-9D9C8494EFBC}"/>
    <cellStyle name="EYNotesHeading 7 2" xfId="1069" xr:uid="{C801B3E0-8F72-412E-88C3-5B574EFA11F8}"/>
    <cellStyle name="EYNotesHeading 7 2 2" xfId="2598" xr:uid="{183DC536-4736-4BC5-A437-D4173C7B6365}"/>
    <cellStyle name="EYNotesHeading 7 2 3" xfId="4315" xr:uid="{DC48AF38-FCA1-4DBF-A13A-36F323FE7542}"/>
    <cellStyle name="EYNotesHeading 7 3" xfId="1209" xr:uid="{CAC20FAF-58A1-4EA7-BFFB-B92463D75941}"/>
    <cellStyle name="EYNotesHeading 7 3 2" xfId="2663" xr:uid="{F38ABC7A-42EF-44BE-BCDE-7FFB45C7118D}"/>
    <cellStyle name="EYNotesHeading 7 3 3" xfId="4380" xr:uid="{8A8AA17E-4A00-4D91-B514-B74CC533591D}"/>
    <cellStyle name="EYNotesHeading 7 4" xfId="1460" xr:uid="{1EA53B99-0DD7-4194-A93A-EB710ACA1272}"/>
    <cellStyle name="EYNotesHeading 7 4 2" xfId="3265" xr:uid="{0ADD4A15-A125-4A02-8D06-EFF580DEA364}"/>
    <cellStyle name="EYNotesHeading 7 4 3" xfId="4982" xr:uid="{4CA69964-BB15-456D-BDA4-914CF1CC0D05}"/>
    <cellStyle name="EYNotesHeading 7 5" xfId="1690" xr:uid="{BF9AECCF-87C6-4B39-9DF4-555ACD1A1AA6}"/>
    <cellStyle name="EYNotesHeading 7 5 2" xfId="2405" xr:uid="{D1D5BA68-2FBE-4BA7-80E5-7FE563E381E1}"/>
    <cellStyle name="EYNotesHeading 7 5 3" xfId="4239" xr:uid="{8766E131-C48D-45F8-B0C3-B61FE93E08B4}"/>
    <cellStyle name="EYNotesHeading 7 6" xfId="1918" xr:uid="{C8DC1890-01A3-4CD2-9AA2-157627059E33}"/>
    <cellStyle name="EYNotesHeading 7 6 2" xfId="3635" xr:uid="{77ADCAE3-881C-42E1-AF8E-15AFCB3160B5}"/>
    <cellStyle name="EYNotesHeading 7 6 3" xfId="5350" xr:uid="{5928FC0A-CBD9-4445-A5EA-7D891629BFDB}"/>
    <cellStyle name="EYNotesHeading 7 7" xfId="3002" xr:uid="{D0B50D32-8EE9-4132-918B-FCC9891A9332}"/>
    <cellStyle name="EYNotesHeading 7 8" xfId="4719" xr:uid="{7796EE4C-1501-408B-9A2D-C85C655CF18C}"/>
    <cellStyle name="EYNotesHeading 8" xfId="536" xr:uid="{66F92D29-9B52-4D3B-8526-14C55E12243B}"/>
    <cellStyle name="EYNotesHeading 8 2" xfId="1045" xr:uid="{05727A57-2890-4CC0-B66E-6528762DF48B}"/>
    <cellStyle name="EYNotesHeading 8 2 2" xfId="3126" xr:uid="{042A89A9-01DB-4E41-9437-D19C3131A402}"/>
    <cellStyle name="EYNotesHeading 8 2 3" xfId="4843" xr:uid="{A293EC56-C824-4995-AF74-DB351DAD7AFB}"/>
    <cellStyle name="EYNotesHeading 8 3" xfId="736" xr:uid="{2DC69E2A-7B2C-462C-B77F-1B4FFCA0F804}"/>
    <cellStyle name="EYNotesHeading 8 3 2" xfId="3309" xr:uid="{94DD85A5-0FBF-4C09-956E-2F3F40980761}"/>
    <cellStyle name="EYNotesHeading 8 3 3" xfId="5026" xr:uid="{3812DDA2-6B77-4AFD-91A4-1965C94B3FE4}"/>
    <cellStyle name="EYNotesHeading 8 4" xfId="1436" xr:uid="{17D7525B-E6C0-461F-9DE8-FE01527CA520}"/>
    <cellStyle name="EYNotesHeading 8 4 2" xfId="3220" xr:uid="{BBB9E487-0C4F-40BD-BA93-B36FE515C8A5}"/>
    <cellStyle name="EYNotesHeading 8 4 3" xfId="4937" xr:uid="{AC761568-B18C-4B4D-82EE-F8BFFD7684AD}"/>
    <cellStyle name="EYNotesHeading 8 5" xfId="1666" xr:uid="{768F9D80-FEE6-4457-A822-50C58D37F4E5}"/>
    <cellStyle name="EYNotesHeading 8 5 2" xfId="2011" xr:uid="{742A2405-14A5-4C2B-9258-ACFC85EA6EA8}"/>
    <cellStyle name="EYNotesHeading 8 5 3" xfId="3730" xr:uid="{64726A10-631D-487B-88C6-E3BE8ED33F11}"/>
    <cellStyle name="EYNotesHeading 8 6" xfId="1894" xr:uid="{82DA4C1E-6057-4206-A98B-5984913E90E5}"/>
    <cellStyle name="EYNotesHeading 8 6 2" xfId="3611" xr:uid="{0A4BA2FA-D109-4D8B-9597-876C15482C82}"/>
    <cellStyle name="EYNotesHeading 8 6 3" xfId="5326" xr:uid="{4B52C88B-4078-493D-82A9-A4F3E4FA2ABD}"/>
    <cellStyle name="EYNotesHeading 8 7" xfId="2713" xr:uid="{4528E10C-50F8-4CB2-9B28-27120195A4E3}"/>
    <cellStyle name="EYNotesHeading 8 8" xfId="4430" xr:uid="{F9E1DE2D-890B-4C51-B740-CDFAD9A8ABDB}"/>
    <cellStyle name="EYNotesHeading 9" xfId="548" xr:uid="{25216292-D51E-480B-9E51-42BBDAE3C6A2}"/>
    <cellStyle name="EYNotesHeading 9 2" xfId="1057" xr:uid="{4A1F0732-8B50-4211-8A69-F98896F67072}"/>
    <cellStyle name="EYNotesHeading 9 2 2" xfId="3109" xr:uid="{DA099A90-2D74-4FF8-91AC-A141BBABA401}"/>
    <cellStyle name="EYNotesHeading 9 2 3" xfId="4826" xr:uid="{ECDB2752-88A2-4326-B849-9A589BFED2B9}"/>
    <cellStyle name="EYNotesHeading 9 3" xfId="991" xr:uid="{4575F173-033B-4FD4-834D-9EB24DE8273B}"/>
    <cellStyle name="EYNotesHeading 9 3 2" xfId="3105" xr:uid="{B927318B-04B1-45A9-809F-26D3C257D1C8}"/>
    <cellStyle name="EYNotesHeading 9 3 3" xfId="4822" xr:uid="{652038CE-85B9-4EC3-90BF-36CFA904848D}"/>
    <cellStyle name="EYNotesHeading 9 4" xfId="1448" xr:uid="{82AF4445-0FA5-4CA1-A69B-75A81EB7176E}"/>
    <cellStyle name="EYNotesHeading 9 4 2" xfId="3193" xr:uid="{75B0A987-25C3-4200-8FBF-4C219D886C77}"/>
    <cellStyle name="EYNotesHeading 9 4 3" xfId="4910" xr:uid="{8BB00311-0425-4343-AF5E-B7ADF29C7D93}"/>
    <cellStyle name="EYNotesHeading 9 5" xfId="1678" xr:uid="{358C56BA-C8F4-4DE4-BFB0-9CFA7212F682}"/>
    <cellStyle name="EYNotesHeading 9 5 2" xfId="2374" xr:uid="{6356078B-6337-4BEE-9E39-5D06280573D6}"/>
    <cellStyle name="EYNotesHeading 9 5 3" xfId="4357" xr:uid="{54870C65-A207-4E1B-A6DE-BC8AE65AEB3F}"/>
    <cellStyle name="EYNotesHeading 9 6" xfId="1906" xr:uid="{0EE7D6AE-69C8-4EA2-BD9C-D17CDD5D1EC8}"/>
    <cellStyle name="EYNotesHeading 9 6 2" xfId="3623" xr:uid="{57A7BE83-B550-4F16-A3D7-81312A83EF21}"/>
    <cellStyle name="EYNotesHeading 9 6 3" xfId="5338" xr:uid="{2F49C84E-B351-4A1A-AB40-7B73725AF2EB}"/>
    <cellStyle name="EYNotesHeading 9 7" xfId="2770" xr:uid="{923B2184-9681-486E-8286-9C7F49753F7A}"/>
    <cellStyle name="EYNotesHeading 9 8" xfId="4487" xr:uid="{76D8156E-5431-4CED-8427-525CA70EF354}"/>
    <cellStyle name="EYnumber" xfId="211" xr:uid="{D4FF74A5-CBE2-482C-90B2-D51713D5E641}"/>
    <cellStyle name="EYnumber 10" xfId="464" xr:uid="{555EDB2A-4511-426C-BEDE-ED4226DB874A}"/>
    <cellStyle name="EYnumber 10 10" xfId="4057" xr:uid="{C2DB8A68-F82F-4BB5-9FBC-771D2416EAB1}"/>
    <cellStyle name="EYnumber 10 11" xfId="3933" xr:uid="{84E080E3-70C3-4058-9692-3E5AAACEE31F}"/>
    <cellStyle name="EYnumber 10 2" xfId="979" xr:uid="{45A4628C-41D3-4448-B8E0-F6327E036AAD}"/>
    <cellStyle name="EYnumber 10 2 2" xfId="2750" xr:uid="{7F73A9CA-2CA3-4A32-ACD2-7AE5AE9815B2}"/>
    <cellStyle name="EYnumber 10 2 3" xfId="2969" xr:uid="{6AE75A67-A473-4896-8586-42F94A146662}"/>
    <cellStyle name="EYnumber 10 2 4" xfId="4467" xr:uid="{934721BE-0B62-4364-92CA-0BC194879549}"/>
    <cellStyle name="EYnumber 10 2 5" xfId="4686" xr:uid="{FB8D2BDE-CD42-4C51-8665-034A50ABC784}"/>
    <cellStyle name="EYnumber 10 3" xfId="786" xr:uid="{6DA469C1-E40D-424F-BCC6-BBA3FF0FD826}"/>
    <cellStyle name="EYnumber 10 3 2" xfId="2616" xr:uid="{FE74A9C4-2BF6-4D12-AC98-347BE046884C}"/>
    <cellStyle name="EYnumber 10 3 3" xfId="3452" xr:uid="{72A42950-C97B-43BA-832C-CD2EAC9F9219}"/>
    <cellStyle name="EYnumber 10 3 4" xfId="4333" xr:uid="{8931AACE-0974-49D2-9D44-70EC0D0B8589}"/>
    <cellStyle name="EYnumber 10 3 5" xfId="5169" xr:uid="{26C5FC58-01D8-4EB3-A4A8-2B13F38AFD15}"/>
    <cellStyle name="EYnumber 10 4" xfId="1376" xr:uid="{08FA2A2B-10E8-4935-B495-FFA9C307AB1B}"/>
    <cellStyle name="EYnumber 10 4 2" xfId="3062" xr:uid="{48BF2517-EB26-49BA-9758-63B377EF3384}"/>
    <cellStyle name="EYnumber 10 4 3" xfId="3269" xr:uid="{2C0F2D49-7257-43EA-84A5-957F0A1782B7}"/>
    <cellStyle name="EYnumber 10 4 4" xfId="4779" xr:uid="{CE24B174-60C0-44B2-BF42-65380350BA22}"/>
    <cellStyle name="EYnumber 10 4 5" xfId="4986" xr:uid="{EF356614-F325-440E-806B-897F37311FE6}"/>
    <cellStyle name="EYnumber 10 5" xfId="1606" xr:uid="{03302F2C-68E3-4B03-AFAA-F7D1C74E70BF}"/>
    <cellStyle name="EYnumber 10 5 2" xfId="3245" xr:uid="{CD37EEBD-2776-41FB-9369-71EFA207DE67}"/>
    <cellStyle name="EYnumber 10 5 3" xfId="2526" xr:uid="{BC1E8275-1845-4761-B066-B979E48524B8}"/>
    <cellStyle name="EYnumber 10 5 4" xfId="4962" xr:uid="{0CCF3E20-E05C-429D-AA47-E5619464952E}"/>
    <cellStyle name="EYnumber 10 5 5" xfId="4970" xr:uid="{C1C809CD-3270-426C-B7E5-61600DC3C2C4}"/>
    <cellStyle name="EYnumber 10 6" xfId="1834" xr:uid="{DBF9A543-A343-4153-A67E-1EE492C305E5}"/>
    <cellStyle name="EYnumber 10 6 2" xfId="3422" xr:uid="{F7FC61A0-64B0-4742-BD36-598F2DDA5B7E}"/>
    <cellStyle name="EYnumber 10 6 3" xfId="3551" xr:uid="{74EDF9F9-6DAA-4CF8-8630-24C6271FCE7C}"/>
    <cellStyle name="EYnumber 10 6 4" xfId="5139" xr:uid="{27A299D4-5EEE-4E15-8CB2-62FDEFA06142}"/>
    <cellStyle name="EYnumber 10 6 5" xfId="5266" xr:uid="{BAFA9163-FAC4-4D3B-B31B-FD4F8D29ECE2}"/>
    <cellStyle name="EYnumber 10 7" xfId="632" xr:uid="{9D5EA8DD-669F-4062-A0AC-1C2C0CD3B371}"/>
    <cellStyle name="EYnumber 10 7 2" xfId="2491" xr:uid="{A5DAD039-8FD9-4E59-9376-840404478AB0}"/>
    <cellStyle name="EYnumber 10 7 3" xfId="2895" xr:uid="{FCE4633A-3355-419D-8A18-A8CC9384FA5B}"/>
    <cellStyle name="EYnumber 10 7 4" xfId="4208" xr:uid="{E9C29ADC-5810-4506-83EB-3B27B5666ECE}"/>
    <cellStyle name="EYnumber 10 7 5" xfId="4612" xr:uid="{B938DAE3-7DFD-4D78-BCBA-07AD41367ED2}"/>
    <cellStyle name="EYnumber 10 8" xfId="2340" xr:uid="{8301C49E-853F-4054-88B1-5539C82F7688}"/>
    <cellStyle name="EYnumber 10 9" xfId="2216" xr:uid="{719FF183-7140-4A16-ACBC-094A60225A47}"/>
    <cellStyle name="EYnumber 11" xfId="557" xr:uid="{CE0D5AA1-09E5-42DC-9EF2-0880C8417783}"/>
    <cellStyle name="EYnumber 11 10" xfId="4138" xr:uid="{3FE39A0B-DD5C-4752-8FA3-711795E2939F}"/>
    <cellStyle name="EYnumber 11 11" xfId="3874" xr:uid="{D4A06A3D-E781-4885-9F66-B6AF7866A4AD}"/>
    <cellStyle name="EYnumber 11 2" xfId="1066" xr:uid="{07A6FFD2-78CE-457F-A5D7-362EBB955DCE}"/>
    <cellStyle name="EYnumber 11 2 2" xfId="2821" xr:uid="{4B398CC1-564F-4387-B0B0-FC0D1D9FF3D9}"/>
    <cellStyle name="EYnumber 11 2 3" xfId="2375" xr:uid="{F7F8C720-6B77-4BD6-8EDC-7CB5CA0902A8}"/>
    <cellStyle name="EYnumber 11 2 4" xfId="4538" xr:uid="{18185D50-45BC-421C-BF32-A35E176A4359}"/>
    <cellStyle name="EYnumber 11 2 5" xfId="4092" xr:uid="{3E36B5A1-C9EC-4984-ACF7-CB7BEFC902B4}"/>
    <cellStyle name="EYnumber 11 3" xfId="707" xr:uid="{D472AB1E-8474-415A-BAD8-B79289703E68}"/>
    <cellStyle name="EYnumber 11 3 2" xfId="2556" xr:uid="{8A34FF7E-4B34-4AF4-B698-C3AE52AFBC1D}"/>
    <cellStyle name="EYnumber 11 3 3" xfId="3184" xr:uid="{FD619760-7911-4663-ACAF-6C1AD4157C71}"/>
    <cellStyle name="EYnumber 11 3 4" xfId="4273" xr:uid="{245B482B-FF62-4413-AF6F-61552B5A5C53}"/>
    <cellStyle name="EYnumber 11 3 5" xfId="4901" xr:uid="{B0E57024-3687-4CEF-B9EA-5C2A07CBB4D5}"/>
    <cellStyle name="EYnumber 11 4" xfId="1457" xr:uid="{3E5D91D1-1205-4A3B-BEC9-3D78A96BD364}"/>
    <cellStyle name="EYnumber 11 4 2" xfId="3132" xr:uid="{B729DEC1-2807-487C-988B-E5BBEDE63421}"/>
    <cellStyle name="EYnumber 11 4 3" xfId="2751" xr:uid="{CC869E9F-195A-489D-BFFF-FC0E97CA3397}"/>
    <cellStyle name="EYnumber 11 4 4" xfId="4849" xr:uid="{980F5F18-64C9-444A-B65A-B48FE9B43022}"/>
    <cellStyle name="EYnumber 11 4 5" xfId="4468" xr:uid="{433F558F-2604-48F8-BBDB-FC8DA59B485A}"/>
    <cellStyle name="EYnumber 11 5" xfId="1687" xr:uid="{5EABC738-FB07-4B45-B69E-51633592322D}"/>
    <cellStyle name="EYnumber 11 5 2" xfId="3310" xr:uid="{AEDA50B4-40BF-469D-8B83-2F427BA667AE}"/>
    <cellStyle name="EYnumber 11 5 3" xfId="3117" xr:uid="{995ADED7-B7AD-460C-9227-A21857F338E9}"/>
    <cellStyle name="EYnumber 11 5 4" xfId="5027" xr:uid="{F2030EB3-FFC1-468D-B7AA-347830ED0A4A}"/>
    <cellStyle name="EYnumber 11 5 5" xfId="5188" xr:uid="{E3E093AC-847D-4B4B-A524-4FF16F25D8EB}"/>
    <cellStyle name="EYnumber 11 6" xfId="1915" xr:uid="{0B18B633-738A-4D34-BC77-EB93EA2C0801}"/>
    <cellStyle name="EYnumber 11 6 2" xfId="3485" xr:uid="{043170DD-C200-4613-815A-122C03467110}"/>
    <cellStyle name="EYnumber 11 6 3" xfId="3632" xr:uid="{63932A7A-192B-401A-976C-CBC8682CFF91}"/>
    <cellStyle name="EYnumber 11 6 4" xfId="5202" xr:uid="{D68285A9-C9C8-4800-B030-25615B34E268}"/>
    <cellStyle name="EYnumber 11 6 5" xfId="5347" xr:uid="{2AD17618-6D09-4C1A-A121-55F28BE0B9BB}"/>
    <cellStyle name="EYnumber 11 7" xfId="641" xr:uid="{0BC95C5D-760A-4AA2-A537-2D4D0AE0CA22}"/>
    <cellStyle name="EYnumber 11 7 2" xfId="2500" xr:uid="{EA04352D-AEFE-44C6-8D85-4DCFA468F874}"/>
    <cellStyle name="EYnumber 11 7 3" xfId="1974" xr:uid="{C045E6EB-12E8-4D7D-88A8-09033145A398}"/>
    <cellStyle name="EYnumber 11 7 4" xfId="4217" xr:uid="{B78C2E85-76D3-4275-A411-3CCFCC8E716C}"/>
    <cellStyle name="EYnumber 11 7 5" xfId="3691" xr:uid="{448C563B-E9CE-454F-AE25-3F4983316605}"/>
    <cellStyle name="EYnumber 11 8" xfId="2421" xr:uid="{529B695A-1D30-4AB9-A876-E5B4D6EA38B6}"/>
    <cellStyle name="EYnumber 11 9" xfId="2157" xr:uid="{2E7FADE5-3240-4DF5-BD5C-C0DD53002C4B}"/>
    <cellStyle name="EYnumber 12" xfId="424" xr:uid="{21E6AE5A-18B6-43E5-BC1D-4E61BBA71B2D}"/>
    <cellStyle name="EYnumber 12 10" xfId="4028" xr:uid="{6A1A6067-5C20-4A72-92CF-FC93ED46BAEC}"/>
    <cellStyle name="EYnumber 12 11" xfId="3902" xr:uid="{19742F2F-06D9-4153-8E2B-A5A7760992F7}"/>
    <cellStyle name="EYnumber 12 2" xfId="941" xr:uid="{8869A9B0-D2CA-4B99-9648-CDB5FAC5A6EF}"/>
    <cellStyle name="EYnumber 12 2 2" xfId="2725" xr:uid="{9277A107-4A81-4670-9797-EB8B90EF56EA}"/>
    <cellStyle name="EYnumber 12 2 3" xfId="2349" xr:uid="{52676CEE-BB15-4139-84FC-6666CF8F13B4}"/>
    <cellStyle name="EYnumber 12 2 4" xfId="4442" xr:uid="{601C156E-6933-490E-AECD-5535690237FD}"/>
    <cellStyle name="EYnumber 12 2 5" xfId="4066" xr:uid="{EAFBB68A-554A-44FA-BDB3-905DC7A786E7}"/>
    <cellStyle name="EYnumber 12 3" xfId="1120" xr:uid="{511CBB7B-B20A-49F0-9CDB-426A33DA0C59}"/>
    <cellStyle name="EYnumber 12 3 2" xfId="2867" xr:uid="{E01067DA-49A5-4F5C-B8DA-DBAD2130E488}"/>
    <cellStyle name="EYnumber 12 3 3" xfId="2417" xr:uid="{AAC15C24-715D-44F4-96F0-FDE28E58A7F0}"/>
    <cellStyle name="EYnumber 12 3 4" xfId="4584" xr:uid="{4DDDF75F-1C89-44C9-A1FB-8F154611F4DB}"/>
    <cellStyle name="EYnumber 12 3 5" xfId="4134" xr:uid="{1A4B8640-D813-4AD3-93DB-0588B03BBAF7}"/>
    <cellStyle name="EYnumber 12 4" xfId="1339" xr:uid="{F9BDDA58-BAE3-43B6-BDB2-B951227FC111}"/>
    <cellStyle name="EYnumber 12 4 2" xfId="3038" xr:uid="{05A7C105-B5D8-4CBE-A864-77BC149E5C0C}"/>
    <cellStyle name="EYnumber 12 4 3" xfId="3495" xr:uid="{6B8FF282-84F4-4BFC-A570-F1DCD2AF4E3C}"/>
    <cellStyle name="EYnumber 12 4 4" xfId="4755" xr:uid="{AFBB5957-ACF4-4513-A494-58736A0ED9A7}"/>
    <cellStyle name="EYnumber 12 4 5" xfId="5212" xr:uid="{A565ADBA-7B8F-4056-B8C7-3F9081D3E14C}"/>
    <cellStyle name="EYnumber 12 5" xfId="1569" xr:uid="{B2BE7223-EC44-4EA6-A28B-4B7C984E3AB1}"/>
    <cellStyle name="EYnumber 12 5 2" xfId="3221" xr:uid="{C32E81FE-8D49-4FA0-AD06-A1931E04756D}"/>
    <cellStyle name="EYnumber 12 5 3" xfId="2163" xr:uid="{A589EC32-3010-468D-AEFB-39445063DFF0}"/>
    <cellStyle name="EYnumber 12 5 4" xfId="4938" xr:uid="{6A181ED5-08D2-4225-BB4B-1C37A2D66CF7}"/>
    <cellStyle name="EYnumber 12 5 5" xfId="3911" xr:uid="{C547B331-F20F-4C2C-92A4-91DEE8ABC398}"/>
    <cellStyle name="EYnumber 12 6" xfId="1798" xr:uid="{6C07DC1D-AA8E-444F-AB54-17A8B50E2038}"/>
    <cellStyle name="EYnumber 12 6 2" xfId="3397" xr:uid="{18F97E6E-6AB5-47AF-BD36-893B51631B47}"/>
    <cellStyle name="EYnumber 12 6 3" xfId="1987" xr:uid="{CEC57F95-61AF-4E0F-BD88-AB94AC675EDE}"/>
    <cellStyle name="EYnumber 12 6 4" xfId="5114" xr:uid="{B0C0BA81-ADAB-4E45-BAD9-55D87E6513A0}"/>
    <cellStyle name="EYnumber 12 6 5" xfId="3705" xr:uid="{022C8170-DD82-448F-8547-A3219A739CF6}"/>
    <cellStyle name="EYnumber 12 7" xfId="630" xr:uid="{EE621D0B-50CF-4B4A-B029-DAAE2924D50E}"/>
    <cellStyle name="EYnumber 12 7 2" xfId="2489" xr:uid="{91941A42-B533-45D8-9AD8-BA58B1B91272}"/>
    <cellStyle name="EYnumber 12 7 3" xfId="3313" xr:uid="{75F789F9-6A56-407B-867E-DAA8BF0E0B18}"/>
    <cellStyle name="EYnumber 12 7 4" xfId="4206" xr:uid="{672E84EC-0B12-46C7-A1F2-D9941BD106BF}"/>
    <cellStyle name="EYnumber 12 7 5" xfId="5030" xr:uid="{4A52FBF3-BA37-41CA-8033-E38ACC5DC3B2}"/>
    <cellStyle name="EYnumber 12 8" xfId="2311" xr:uid="{27D5FA59-3DC5-481F-A927-EECD32D0D3EC}"/>
    <cellStyle name="EYnumber 12 9" xfId="2185" xr:uid="{74130D85-D021-48EA-B11B-E63B9A4E1495}"/>
    <cellStyle name="EYnumber 13" xfId="568" xr:uid="{5A3DA60D-0301-435A-BA34-73798C33623C}"/>
    <cellStyle name="EYnumber 13 10" xfId="4146" xr:uid="{06BA21DE-FFA0-4B30-B2AC-FBDD72470D7E}"/>
    <cellStyle name="EYnumber 13 11" xfId="4428" xr:uid="{0482D5BC-3BD0-4F87-8F6D-7ECDE577FE6B}"/>
    <cellStyle name="EYnumber 13 2" xfId="1077" xr:uid="{15B9E366-00B4-4E27-8441-DC062EACCDA4}"/>
    <cellStyle name="EYnumber 13 2 2" xfId="2829" xr:uid="{A0F054D9-D03F-499D-9043-C1B23F5BBFEF}"/>
    <cellStyle name="EYnumber 13 2 3" xfId="2461" xr:uid="{59398E51-3ACC-4A0C-B0A9-658B80DCC770}"/>
    <cellStyle name="EYnumber 13 2 4" xfId="4546" xr:uid="{677AD238-51D2-4A29-8906-45A80B549AEF}"/>
    <cellStyle name="EYnumber 13 2 5" xfId="4178" xr:uid="{10305594-38F0-42CB-9D90-BC35CCBCACE0}"/>
    <cellStyle name="EYnumber 13 3" xfId="705" xr:uid="{19E6688B-075E-45DE-BFC6-A59BC878A59F}"/>
    <cellStyle name="EYnumber 13 3 2" xfId="2554" xr:uid="{F9DBAD2F-009E-44A6-A39F-4960DDDA4AEC}"/>
    <cellStyle name="EYnumber 13 3 3" xfId="2390" xr:uid="{6671EFCC-964A-4A48-A32A-17EA7EF7486D}"/>
    <cellStyle name="EYnumber 13 3 4" xfId="4271" xr:uid="{87AAE34E-8ADE-48EC-9307-DC684AAB315F}"/>
    <cellStyle name="EYnumber 13 3 5" xfId="4107" xr:uid="{2EE897D8-CB6B-4CB4-BDB8-4F8D65CE692C}"/>
    <cellStyle name="EYnumber 13 4" xfId="1468" xr:uid="{0BB58FA9-6E62-4175-8E6D-E1180E7D173E}"/>
    <cellStyle name="EYnumber 13 4 2" xfId="3141" xr:uid="{EB1EBF4B-E025-4F3B-9CC6-C0C2DD28A46C}"/>
    <cellStyle name="EYnumber 13 4 3" xfId="2518" xr:uid="{3341CBF6-8F30-4215-87E6-0A54CE3FD206}"/>
    <cellStyle name="EYnumber 13 4 4" xfId="4858" xr:uid="{FAFE6E9C-F39E-41B8-8181-DDF38328CC0B}"/>
    <cellStyle name="EYnumber 13 4 5" xfId="4235" xr:uid="{4A1BA60B-C9AB-4934-B462-9F82F8929640}"/>
    <cellStyle name="EYnumber 13 5" xfId="1698" xr:uid="{2549AFD5-24E4-4AF5-8E72-F66317DB5A3C}"/>
    <cellStyle name="EYnumber 13 5 2" xfId="3319" xr:uid="{04475850-A526-44F5-B40D-46C3C8B3C920}"/>
    <cellStyle name="EYnumber 13 5 3" xfId="3254" xr:uid="{32D21ADC-C99B-4DB6-AA1D-28A858D7BF65}"/>
    <cellStyle name="EYnumber 13 5 4" xfId="5036" xr:uid="{82508E50-FB2A-4241-9F80-BED58EE0E06D}"/>
    <cellStyle name="EYnumber 13 5 5" xfId="4053" xr:uid="{6A29BF79-C5C5-4B85-8B23-1A6CB297F4C3}"/>
    <cellStyle name="EYnumber 13 6" xfId="1926" xr:uid="{4237B5CF-796E-40E2-BCCF-47E31257A8EA}"/>
    <cellStyle name="EYnumber 13 6 2" xfId="3494" xr:uid="{B68DAF4D-4C12-45E2-9F25-F3A7718BB3E7}"/>
    <cellStyle name="EYnumber 13 6 3" xfId="3643" xr:uid="{F3BD5EBE-D32F-481E-8D1B-25309FA74A89}"/>
    <cellStyle name="EYnumber 13 6 4" xfId="5211" xr:uid="{E9F78D6D-531E-4C77-B886-FA3398869DFC}"/>
    <cellStyle name="EYnumber 13 6 5" xfId="5358" xr:uid="{BFB5AFB3-90D7-49E5-92D6-92256E29587C}"/>
    <cellStyle name="EYnumber 13 7" xfId="643" xr:uid="{362D6CC3-BABB-44B6-822A-2417C167F184}"/>
    <cellStyle name="EYnumber 13 7 2" xfId="2502" xr:uid="{6874316E-34C2-4B63-923D-039E6C2A6B91}"/>
    <cellStyle name="EYnumber 13 7 3" xfId="2079" xr:uid="{B7763F57-51EC-4588-AE2C-E8B806A25985}"/>
    <cellStyle name="EYnumber 13 7 4" xfId="4219" xr:uid="{D55B36A4-563F-4CC8-AFC3-3094A841C81A}"/>
    <cellStyle name="EYnumber 13 7 5" xfId="3796" xr:uid="{464726A7-7B9D-4892-B086-642017EDDF97}"/>
    <cellStyle name="EYnumber 13 8" xfId="2429" xr:uid="{785B5C1E-0FB9-4563-8601-7D27CE5626F8}"/>
    <cellStyle name="EYnumber 13 9" xfId="2711" xr:uid="{AE9147E8-3338-491C-A445-A6423FF58BA9}"/>
    <cellStyle name="EYnumber 14" xfId="483" xr:uid="{A93755CD-0D1B-43CE-8E73-DEA32F24E03C}"/>
    <cellStyle name="EYnumber 14 10" xfId="4076" xr:uid="{7829915B-1AE3-4DB5-972A-5466C91329B7}"/>
    <cellStyle name="EYnumber 14 11" xfId="4471" xr:uid="{22739FF1-36A5-4053-8967-6F887FD6AD3B}"/>
    <cellStyle name="EYnumber 14 2" xfId="997" xr:uid="{34F15ADC-2FB0-4E4D-B041-CF806089F3A4}"/>
    <cellStyle name="EYnumber 14 2 2" xfId="2767" xr:uid="{710DFBA2-43A7-46C6-8D81-E7B3F1F75A99}"/>
    <cellStyle name="EYnumber 14 2 3" xfId="3034" xr:uid="{379F929F-85BA-4C2A-AB1B-8F63BAD5784B}"/>
    <cellStyle name="EYnumber 14 2 4" xfId="4484" xr:uid="{15D5F572-7803-4E6D-B42D-319346C3B3B3}"/>
    <cellStyle name="EYnumber 14 2 5" xfId="4751" xr:uid="{FBE457D3-1D8A-441B-B06D-EDACBBB0D69C}"/>
    <cellStyle name="EYnumber 14 3" xfId="832" xr:uid="{5EF95124-1347-4DE9-8401-481CC85F2CA7}"/>
    <cellStyle name="EYnumber 14 3 2" xfId="2645" xr:uid="{0A4BF57B-FC38-400F-8D95-86E789C4EFB2}"/>
    <cellStyle name="EYnumber 14 3 3" xfId="2400" xr:uid="{C82530EA-1CB4-45EC-BE18-CFD575F8192D}"/>
    <cellStyle name="EYnumber 14 3 4" xfId="4362" xr:uid="{369DC3C6-0E6E-4D70-A234-400CF0BD0BC6}"/>
    <cellStyle name="EYnumber 14 3 5" xfId="4117" xr:uid="{C0F3D7ED-BA34-46BB-AE2C-7FADB45BAE1E}"/>
    <cellStyle name="EYnumber 14 4" xfId="1391" xr:uid="{0326812A-F8E6-4AD8-BF2B-43B2A96AE0AD}"/>
    <cellStyle name="EYnumber 14 4 2" xfId="3077" xr:uid="{88ADDBEB-B6BD-44FF-9AD9-5E9362092022}"/>
    <cellStyle name="EYnumber 14 4 3" xfId="2602" xr:uid="{4540A1BF-A703-4B2E-BD6E-337136F4A89B}"/>
    <cellStyle name="EYnumber 14 4 4" xfId="4794" xr:uid="{AF4729F6-2822-4DE2-A2D2-9A0B710854FA}"/>
    <cellStyle name="EYnumber 14 4 5" xfId="4319" xr:uid="{50B5294B-E170-4238-96C9-C15776B159D9}"/>
    <cellStyle name="EYnumber 14 5" xfId="1621" xr:uid="{48C740C8-B655-42EC-B9F9-B24C43F2401E}"/>
    <cellStyle name="EYnumber 14 5 2" xfId="3259" xr:uid="{A59B00B4-7589-4224-8C92-E480DF6DB196}"/>
    <cellStyle name="EYnumber 14 5 3" xfId="3410" xr:uid="{AD7155F0-7441-47C1-B3E2-35567DCA41D9}"/>
    <cellStyle name="EYnumber 14 5 4" xfId="4976" xr:uid="{B4E5C1BC-DDE6-4F57-8DEC-3D754FE62781}"/>
    <cellStyle name="EYnumber 14 5 5" xfId="4458" xr:uid="{DCEE66AC-13A3-4612-8A41-FBE4F76D2CA3}"/>
    <cellStyle name="EYnumber 14 6" xfId="1849" xr:uid="{28A89C64-4EF1-4D1A-9CD7-105DCC5D4B26}"/>
    <cellStyle name="EYnumber 14 6 2" xfId="3436" xr:uid="{129582CF-D78E-4519-9CFA-0959FA911254}"/>
    <cellStyle name="EYnumber 14 6 3" xfId="3566" xr:uid="{20B42015-A862-4205-A01A-722DF280274A}"/>
    <cellStyle name="EYnumber 14 6 4" xfId="5153" xr:uid="{B2381756-8494-41AC-8524-1CAF7EBAC2AB}"/>
    <cellStyle name="EYnumber 14 6 5" xfId="5281" xr:uid="{E08F9BF5-D6FE-4180-89B7-5A15117E9278}"/>
    <cellStyle name="EYnumber 14 7" xfId="639" xr:uid="{BBFD3CFE-B033-473E-BBDF-516265714058}"/>
    <cellStyle name="EYnumber 14 7 2" xfId="2498" xr:uid="{F660D3B8-CDC6-41EB-8CE0-1B589EB68652}"/>
    <cellStyle name="EYnumber 14 7 3" xfId="2081" xr:uid="{DB57A752-033E-4EF6-B378-8A90D6F7A341}"/>
    <cellStyle name="EYnumber 14 7 4" xfId="4215" xr:uid="{921AE467-90D6-4483-8769-5B54CF4FB99E}"/>
    <cellStyle name="EYnumber 14 7 5" xfId="3798" xr:uid="{8875F05C-A9B5-44D7-9B8C-3612FDC01DA2}"/>
    <cellStyle name="EYnumber 14 8" xfId="2359" xr:uid="{A6E43631-1D5A-47AB-B15D-900C88ED1CD9}"/>
    <cellStyle name="EYnumber 14 9" xfId="2754" xr:uid="{4C441E86-1A30-4ED1-9E66-EB18EA6102C3}"/>
    <cellStyle name="EYnumber 15" xfId="780" xr:uid="{418AC932-FD18-4450-B3B4-5040BE839487}"/>
    <cellStyle name="EYnumber 15 2" xfId="2610" xr:uid="{37D6F312-30FD-4C9E-9B51-963DC7A06064}"/>
    <cellStyle name="EYnumber 15 3" xfId="3371" xr:uid="{E8D4BE1E-5031-49D0-B1E7-CFC0FECB30BB}"/>
    <cellStyle name="EYnumber 15 4" xfId="4327" xr:uid="{AB138B2A-2E31-44B4-89AB-927BE1F5CA88}"/>
    <cellStyle name="EYnumber 15 5" xfId="5088" xr:uid="{AC8E731F-6972-45F1-8F54-95C46DB49002}"/>
    <cellStyle name="EYnumber 16" xfId="1124" xr:uid="{BE3F3B14-F931-4552-84F7-3F44ADAF9596}"/>
    <cellStyle name="EYnumber 16 2" xfId="2869" xr:uid="{28DBC793-5159-4AF7-81C5-2D73FD060A71}"/>
    <cellStyle name="EYnumber 16 3" xfId="2897" xr:uid="{5CCE8813-08B5-409B-9A1C-683EF547BE28}"/>
    <cellStyle name="EYnumber 16 4" xfId="4586" xr:uid="{5B4360A9-41C0-42BC-AB30-CF51206C04A7}"/>
    <cellStyle name="EYnumber 16 5" xfId="4614" xr:uid="{0D15BDB0-82A2-433D-A4F1-5F8362907CBC}"/>
    <cellStyle name="EYnumber 17" xfId="723" xr:uid="{297DA9CF-5418-41AE-9BF3-CC73AE86E516}"/>
    <cellStyle name="EYnumber 17 2" xfId="2566" xr:uid="{ECB1797D-5F09-4F13-AB9C-83D43345C96E}"/>
    <cellStyle name="EYnumber 17 3" xfId="2295" xr:uid="{0F614593-C51B-4B73-B8C4-FC562F0BA564}"/>
    <cellStyle name="EYnumber 17 4" xfId="4283" xr:uid="{568970C2-FC03-4766-BAF0-CD2518215B25}"/>
    <cellStyle name="EYnumber 17 5" xfId="4012" xr:uid="{F10260A2-087A-4663-8129-4848E43037E0}"/>
    <cellStyle name="EYnumber 18" xfId="1369" xr:uid="{92645D9D-EA88-4030-B71E-8409F843AD42}"/>
    <cellStyle name="EYnumber 18 2" xfId="3056" xr:uid="{2B16AB02-37C3-4589-80B1-8B837214E31A}"/>
    <cellStyle name="EYnumber 18 3" xfId="3405" xr:uid="{AE96BC03-A274-42D4-8743-A4BC3D87DC7B}"/>
    <cellStyle name="EYnumber 18 4" xfId="4773" xr:uid="{363AA99D-903B-4397-B450-B7D0519C9396}"/>
    <cellStyle name="EYnumber 18 5" xfId="5122" xr:uid="{CDDB80C9-4D2C-4E68-B24A-987B0307DB9E}"/>
    <cellStyle name="EYnumber 19" xfId="1499" xr:uid="{2D6F385B-7519-4A7C-B17B-BAD56F4A2C37}"/>
    <cellStyle name="EYnumber 19 2" xfId="3171" xr:uid="{15C5742A-3004-4AB9-A954-53E25E4D7C6B}"/>
    <cellStyle name="EYnumber 19 3" xfId="2122" xr:uid="{AD54F1B0-7816-45ED-B1C1-8D9BFDD4305F}"/>
    <cellStyle name="EYnumber 19 4" xfId="4888" xr:uid="{71BC7D6E-7B62-4553-A032-A6C5A584C3EA}"/>
    <cellStyle name="EYnumber 19 5" xfId="3839" xr:uid="{85028824-1DEC-40ED-9EBD-14F18A94E59B}"/>
    <cellStyle name="EYnumber 2" xfId="433" xr:uid="{24249966-7B6D-43DC-AEFD-967A7F5F296A}"/>
    <cellStyle name="EYnumber 2 10" xfId="4034" xr:uid="{1E1C3A5D-C78C-42A0-AC27-117DA474015C}"/>
    <cellStyle name="EYnumber 2 11" xfId="4184" xr:uid="{4E07225B-02BA-417B-BD2D-FDA75151EB84}"/>
    <cellStyle name="EYnumber 2 2" xfId="950" xr:uid="{32A628A1-5BD8-4AE1-B6D3-EA38D6285DFD}"/>
    <cellStyle name="EYnumber 2 2 2" xfId="2731" xr:uid="{9C737219-9664-44BE-B8C3-9EB724E1C097}"/>
    <cellStyle name="EYnumber 2 2 3" xfId="3054" xr:uid="{1EF07874-4167-4EA2-A801-BE2B856A932C}"/>
    <cellStyle name="EYnumber 2 2 4" xfId="4448" xr:uid="{467FE6C8-5A9A-48DD-8275-EA087110751E}"/>
    <cellStyle name="EYnumber 2 2 5" xfId="4771" xr:uid="{7F6CD923-3FFF-4B76-A783-19E86D377B29}"/>
    <cellStyle name="EYnumber 2 3" xfId="1235" xr:uid="{3E9A367C-3D1B-41BC-8B79-873A9A6397BA}"/>
    <cellStyle name="EYnumber 2 3 2" xfId="2960" xr:uid="{4B0F27AB-D174-4214-9EF6-D1E74DA36010}"/>
    <cellStyle name="EYnumber 2 3 3" xfId="3215" xr:uid="{97D1E294-3CA0-4833-8A6E-54A695021BBF}"/>
    <cellStyle name="EYnumber 2 3 4" xfId="4677" xr:uid="{0D2BB619-5AB5-433B-A783-6986DDE30F61}"/>
    <cellStyle name="EYnumber 2 3 5" xfId="4932" xr:uid="{E1EB61F0-542B-4FE9-B74E-B6B55F5A7921}"/>
    <cellStyle name="EYnumber 2 4" xfId="1346" xr:uid="{792BB059-3354-4501-B63D-F91C8805E443}"/>
    <cellStyle name="EYnumber 2 4 2" xfId="3043" xr:uid="{A189EFFF-3029-4C5F-86F3-ECCDCD4B4982}"/>
    <cellStyle name="EYnumber 2 4 3" xfId="3291" xr:uid="{60C715CC-F0B7-45D8-84D7-48B3175D3D63}"/>
    <cellStyle name="EYnumber 2 4 4" xfId="4760" xr:uid="{CE20885F-2084-4CC0-8CA5-FB4F64D76F85}"/>
    <cellStyle name="EYnumber 2 4 5" xfId="5008" xr:uid="{2BED8F34-3FE1-4F40-BA13-E5299EA9904C}"/>
    <cellStyle name="EYnumber 2 5" xfId="1576" xr:uid="{B2E8DB75-4C05-48F1-8A7A-09E0AF2D01C4}"/>
    <cellStyle name="EYnumber 2 5 2" xfId="3227" xr:uid="{2B9BD9F5-6DCF-4468-A5FC-47641EB191F8}"/>
    <cellStyle name="EYnumber 2 5 3" xfId="2023" xr:uid="{D41060B8-A0FB-4166-9A8F-BCCCCFBC8691}"/>
    <cellStyle name="EYnumber 2 5 4" xfId="4944" xr:uid="{8A6B0C54-58D3-4C23-A5DA-2A4596FEAD2C}"/>
    <cellStyle name="EYnumber 2 5 5" xfId="3695" xr:uid="{AF476F5D-3A19-427B-87DB-3347F4C5A79E}"/>
    <cellStyle name="EYnumber 2 6" xfId="1805" xr:uid="{937F6D44-FAD8-47CB-99BD-CCD8D3DCB612}"/>
    <cellStyle name="EYnumber 2 6 2" xfId="3402" xr:uid="{EE7FD258-E4DB-41CE-B5BC-4C3A8F866E04}"/>
    <cellStyle name="EYnumber 2 6 3" xfId="3522" xr:uid="{64F6F435-BB7D-44D2-AE2B-64329DD8FC83}"/>
    <cellStyle name="EYnumber 2 6 4" xfId="5119" xr:uid="{333B3203-BAB5-45BD-8D6F-E595F361138D}"/>
    <cellStyle name="EYnumber 2 6 5" xfId="3701" xr:uid="{A6F68B06-6931-49A7-B1D9-FB5B49F8D082}"/>
    <cellStyle name="EYnumber 2 7" xfId="631" xr:uid="{04809D95-CB00-4596-B84C-336C4B19A8EA}"/>
    <cellStyle name="EYnumber 2 7 2" xfId="2490" xr:uid="{21326015-4AAE-49A1-B7DD-81CDEC261352}"/>
    <cellStyle name="EYnumber 2 7 3" xfId="3135" xr:uid="{E6F6B500-3A32-483C-85CE-B8CF9E6E693D}"/>
    <cellStyle name="EYnumber 2 7 4" xfId="4207" xr:uid="{7444D9C4-8736-4E32-9505-3964F5141B77}"/>
    <cellStyle name="EYnumber 2 7 5" xfId="4852" xr:uid="{3F93DCDA-6B3B-4B30-862C-8B6277F86379}"/>
    <cellStyle name="EYnumber 2 8" xfId="2317" xr:uid="{FEE6E4E1-7A42-4900-9F30-DFD8C0848B93}"/>
    <cellStyle name="EYnumber 2 9" xfId="2467" xr:uid="{6FAEEB26-678E-49BE-A4A6-38A91F33A7E4}"/>
    <cellStyle name="EYnumber 20" xfId="617" xr:uid="{598CD0FF-0B86-487C-A0D9-130FBDB746CF}"/>
    <cellStyle name="EYnumber 20 2" xfId="2476" xr:uid="{5AC45A79-BE70-4CB6-84D5-4FE8EF5A1E2C}"/>
    <cellStyle name="EYnumber 20 3" xfId="3406" xr:uid="{75493945-4620-433B-AFB5-C44E799484D5}"/>
    <cellStyle name="EYnumber 20 4" xfId="4193" xr:uid="{F4DAE4A5-17DF-44FF-A930-7C9C8D809E33}"/>
    <cellStyle name="EYnumber 20 5" xfId="5123" xr:uid="{83CEEC22-6DED-4FB1-B5EA-26AF1EA46DFE}"/>
    <cellStyle name="EYnumber 21" xfId="2139" xr:uid="{299E5453-4F81-474E-B6A1-C4C3EDEC7D81}"/>
    <cellStyle name="EYnumber 22" xfId="3080" xr:uid="{023B7040-60A2-4A97-A37C-9702B82E09E4}"/>
    <cellStyle name="EYnumber 23" xfId="3856" xr:uid="{D6ECF143-B533-443D-B6EC-0519F04AD364}"/>
    <cellStyle name="EYnumber 24" xfId="4797" xr:uid="{485BAC76-52F2-4778-AB86-E2B430A989C3}"/>
    <cellStyle name="EYnumber 3" xfId="482" xr:uid="{EB86D0D0-DEF2-44AA-83B2-A7D5EBACFE52}"/>
    <cellStyle name="EYnumber 3 10" xfId="4075" xr:uid="{D9CD7028-5FBA-47CC-B63F-3435DC8BC637}"/>
    <cellStyle name="EYnumber 3 11" xfId="4654" xr:uid="{F5E961AC-4E58-42D3-943A-5F07B42244C6}"/>
    <cellStyle name="EYnumber 3 2" xfId="996" xr:uid="{207E5C6F-C797-4948-8D91-DF3E7C525249}"/>
    <cellStyle name="EYnumber 3 2 2" xfId="2766" xr:uid="{2FE307F1-A48B-4E8C-AF1D-A6FEF30D30DA}"/>
    <cellStyle name="EYnumber 3 2 3" xfId="3217" xr:uid="{57136E38-365A-4657-B4BE-6956AA2106B4}"/>
    <cellStyle name="EYnumber 3 2 4" xfId="4483" xr:uid="{2190033B-FFA8-4E38-92C1-EFA529FB53E6}"/>
    <cellStyle name="EYnumber 3 2 5" xfId="4934" xr:uid="{C23264B6-8BDB-4837-A65B-4C3148867F9B}"/>
    <cellStyle name="EYnumber 3 3" xfId="1179" xr:uid="{4675BDBA-3289-4680-A675-DFE8E15676A4}"/>
    <cellStyle name="EYnumber 3 3 2" xfId="2918" xr:uid="{F169881F-BB13-41E2-B0F8-5A9FABC347F2}"/>
    <cellStyle name="EYnumber 3 3 3" xfId="2814" xr:uid="{ACD83AB7-EC8F-435E-80AD-F2B9D189E0DD}"/>
    <cellStyle name="EYnumber 3 3 4" xfId="4635" xr:uid="{9E558C09-B81D-40E8-ABAD-007B2E11657D}"/>
    <cellStyle name="EYnumber 3 3 5" xfId="4531" xr:uid="{D0DCCEB0-F6CC-4A86-B32E-EF84595AA863}"/>
    <cellStyle name="EYnumber 3 4" xfId="1390" xr:uid="{D35E852A-6237-4467-B4A1-41CDC216745C}"/>
    <cellStyle name="EYnumber 3 4 2" xfId="3076" xr:uid="{F8C435F7-098E-4112-B17C-7FDBF90F3038}"/>
    <cellStyle name="EYnumber 3 4 3" xfId="2891" xr:uid="{D8F5A8C7-806D-4B53-B7B0-E8EA39FBC4C7}"/>
    <cellStyle name="EYnumber 3 4 4" xfId="4793" xr:uid="{B53CB523-80B0-4071-A7FE-6DFF6174A3EA}"/>
    <cellStyle name="EYnumber 3 4 5" xfId="4608" xr:uid="{D67B2B4D-75AC-429B-B253-A43C050E9362}"/>
    <cellStyle name="EYnumber 3 5" xfId="1620" xr:uid="{5E892288-B363-414F-93E0-EB9EBE27C779}"/>
    <cellStyle name="EYnumber 3 5 2" xfId="3258" xr:uid="{3634C0BA-B516-4F16-85D4-EE051BE3DA97}"/>
    <cellStyle name="EYnumber 3 5 3" xfId="2330" xr:uid="{A24FC26B-AFBA-4188-8C72-6315D0BB5769}"/>
    <cellStyle name="EYnumber 3 5 4" xfId="4975" xr:uid="{934E2D10-5AD3-4DDC-B99F-DD94AACFC2C9}"/>
    <cellStyle name="EYnumber 3 5 5" xfId="4221" xr:uid="{B221800E-E47C-4543-870E-5DFC8F223FBE}"/>
    <cellStyle name="EYnumber 3 6" xfId="1848" xr:uid="{DCBDE40C-FE1E-49EB-A28D-D1AFC5CDB1BC}"/>
    <cellStyle name="EYnumber 3 6 2" xfId="3435" xr:uid="{DA774CF4-5E76-4F87-B678-8697A18B4EA5}"/>
    <cellStyle name="EYnumber 3 6 3" xfId="3565" xr:uid="{DCBF84AE-0B1D-4284-ABD0-D56E74EBBDB6}"/>
    <cellStyle name="EYnumber 3 6 4" xfId="5152" xr:uid="{5617B0F5-F2C5-4DCF-9DAC-5FE3F42CD6E9}"/>
    <cellStyle name="EYnumber 3 6 5" xfId="5280" xr:uid="{234FFF6D-DF42-41B6-8246-7166462D762A}"/>
    <cellStyle name="EYnumber 3 7" xfId="638" xr:uid="{AA005434-8CA1-416A-9AB4-C278DA29C1B8}"/>
    <cellStyle name="EYnumber 3 7 2" xfId="2497" xr:uid="{6A7F6AA6-29C4-4E78-AF99-A342A5272380}"/>
    <cellStyle name="EYnumber 3 7 3" xfId="2082" xr:uid="{F2446100-C650-446C-A4F2-67904C8960FD}"/>
    <cellStyle name="EYnumber 3 7 4" xfId="4214" xr:uid="{C8055E24-1ED3-454B-BE3A-4DC8F100A91A}"/>
    <cellStyle name="EYnumber 3 7 5" xfId="3799" xr:uid="{F49845D4-3522-43FF-9223-CA664628E884}"/>
    <cellStyle name="EYnumber 3 8" xfId="2358" xr:uid="{57E57EC3-9620-46CC-B572-CBBD753C0EEB}"/>
    <cellStyle name="EYnumber 3 9" xfId="2937" xr:uid="{FA669E09-A1AF-4598-8A18-6EBA8374465F}"/>
    <cellStyle name="EYnumber 4" xfId="348" xr:uid="{E3AA0CC7-46FD-4259-AE20-6772714FFB7F}"/>
    <cellStyle name="EYnumber 4 10" xfId="3972" xr:uid="{7EB44200-538C-4233-ACFD-47AD1720A05F}"/>
    <cellStyle name="EYnumber 4 11" xfId="5163" xr:uid="{46B53919-9010-40E5-9C38-8125A1B73D5B}"/>
    <cellStyle name="EYnumber 4 2" xfId="870" xr:uid="{AAF10159-D0C5-4D6A-9164-D082BF34D804}"/>
    <cellStyle name="EYnumber 4 2 2" xfId="2677" xr:uid="{713FE3D3-7F7B-472E-BC69-400943384297}"/>
    <cellStyle name="EYnumber 4 2 3" xfId="3482" xr:uid="{0243E74D-38B8-4AA5-89E0-BF74D2349202}"/>
    <cellStyle name="EYnumber 4 2 4" xfId="4394" xr:uid="{F934DEAF-51B8-411E-A9EB-B4D3EB196504}"/>
    <cellStyle name="EYnumber 4 2 5" xfId="5199" xr:uid="{E81BBE14-0211-4628-8E9C-FA325A45FA8C}"/>
    <cellStyle name="EYnumber 4 3" xfId="652" xr:uid="{127A055E-2FA6-445B-B5A7-FF3017176F17}"/>
    <cellStyle name="EYnumber 4 3 2" xfId="2510" xr:uid="{A6AB7550-D9EA-41F7-A5D9-BA597CE06753}"/>
    <cellStyle name="EYnumber 4 3 3" xfId="2188" xr:uid="{D5D59CFE-214B-46F0-A432-4CE275803D9D}"/>
    <cellStyle name="EYnumber 4 3 4" xfId="4227" xr:uid="{035DB28E-4139-4412-B0C1-606D34965808}"/>
    <cellStyle name="EYnumber 4 3 5" xfId="3905" xr:uid="{F0188054-AE28-45A2-96B8-E9884F506CDA}"/>
    <cellStyle name="EYnumber 4 4" xfId="1271" xr:uid="{A292337D-722E-40D4-A834-88712FDA2EDC}"/>
    <cellStyle name="EYnumber 4 4 2" xfId="2988" xr:uid="{DC45CEFC-4A48-4DCD-B1CE-AB6D6EB655B0}"/>
    <cellStyle name="EYnumber 4 4 3" xfId="3047" xr:uid="{29E93F1C-C17B-4B34-B3BE-2D087F22B265}"/>
    <cellStyle name="EYnumber 4 4 4" xfId="4705" xr:uid="{D658D75D-4E74-4655-981A-54E88047B909}"/>
    <cellStyle name="EYnumber 4 4 5" xfId="4764" xr:uid="{0CCDD741-9DC4-4235-BBDD-63FA8B21AF92}"/>
    <cellStyle name="EYnumber 4 5" xfId="1502" xr:uid="{2F689F0F-259F-44A8-B9F1-28089A84CDE6}"/>
    <cellStyle name="EYnumber 4 5 2" xfId="3173" xr:uid="{CCE9BA13-AC29-48A9-A54A-CC5F2B4B665B}"/>
    <cellStyle name="EYnumber 4 5 3" xfId="2119" xr:uid="{A65E42D4-D46D-4738-A41E-705692BF82BB}"/>
    <cellStyle name="EYnumber 4 5 4" xfId="4890" xr:uid="{88973AA5-7FCD-4396-A257-790B584C8A36}"/>
    <cellStyle name="EYnumber 4 5 5" xfId="3836" xr:uid="{E7DA14FF-18E8-4856-B38F-AFB30DBBCC44}"/>
    <cellStyle name="EYnumber 4 6" xfId="1731" xr:uid="{36EC96F6-EFBC-48A7-B3F7-F576F2F7169C}"/>
    <cellStyle name="EYnumber 4 6 2" xfId="3350" xr:uid="{1D71FD9C-DCB6-46C2-91B9-9F171EAA1EE8}"/>
    <cellStyle name="EYnumber 4 6 3" xfId="2321" xr:uid="{778007B3-8781-46C0-9457-68A83AD79B9D}"/>
    <cellStyle name="EYnumber 4 6 4" xfId="5067" xr:uid="{C9B17EDF-66AB-48AF-B8FC-43976F0932BF}"/>
    <cellStyle name="EYnumber 4 6 5" xfId="4339" xr:uid="{FA510925-1AEC-43FF-AB1B-35E1C358A7A7}"/>
    <cellStyle name="EYnumber 4 7" xfId="626" xr:uid="{2770134E-AF8A-44E5-8ABE-AAEA951FAF45}"/>
    <cellStyle name="EYnumber 4 7 2" xfId="2485" xr:uid="{BBFB5299-1F5A-4D14-8669-E3D5A4A3CD3A}"/>
    <cellStyle name="EYnumber 4 7 3" xfId="2909" xr:uid="{1FC7B685-F5EF-44FB-A32C-464E0315B0B0}"/>
    <cellStyle name="EYnumber 4 7 4" xfId="4202" xr:uid="{2897F2BD-8F4D-4C27-87A3-E83C7BF89564}"/>
    <cellStyle name="EYnumber 4 7 5" xfId="4626" xr:uid="{876DB676-C928-4448-A97E-A82C261D86FC}"/>
    <cellStyle name="EYnumber 4 8" xfId="2255" xr:uid="{7FF0285B-8A74-43CD-9EBB-35F54C70B2E8}"/>
    <cellStyle name="EYnumber 4 9" xfId="3446" xr:uid="{FBC371FE-B579-4DB2-8F36-553D4095EDE9}"/>
    <cellStyle name="EYnumber 5" xfId="474" xr:uid="{FA0D01B9-AD95-47BB-BAB2-4D9994D766A0}"/>
    <cellStyle name="EYnumber 5 10" xfId="4067" xr:uid="{2ABA00DE-1E77-4B8E-8D82-2BA7295F05B4}"/>
    <cellStyle name="EYnumber 5 11" xfId="3802" xr:uid="{3E605865-379C-4561-8C84-83BACB0B6120}"/>
    <cellStyle name="EYnumber 5 2" xfId="989" xr:uid="{A41A3EBC-F8A9-42AC-88F3-B4E5F5FFBDC0}"/>
    <cellStyle name="EYnumber 5 2 2" xfId="2759" xr:uid="{C3AA928D-915D-4239-875D-17EBE0361633}"/>
    <cellStyle name="EYnumber 5 2 3" xfId="3459" xr:uid="{2BDE6C07-EB46-4D4C-BB10-FB2F32ADA667}"/>
    <cellStyle name="EYnumber 5 2 4" xfId="4476" xr:uid="{ADB29976-4F23-40DF-9D85-984DCB776CB7}"/>
    <cellStyle name="EYnumber 5 2 5" xfId="5176" xr:uid="{E60D2942-6C13-4B44-9B77-2D4F8C28EFD5}"/>
    <cellStyle name="EYnumber 5 3" xfId="1233" xr:uid="{B556FCA7-BD95-42AE-A586-CDBEBF5719CA}"/>
    <cellStyle name="EYnumber 5 3 2" xfId="2959" xr:uid="{ED0BE034-B032-4E00-AA98-C535582869AD}"/>
    <cellStyle name="EYnumber 5 3 3" xfId="2312" xr:uid="{D46E5F7E-65E7-4D1D-BC06-1C7D795F9B44}"/>
    <cellStyle name="EYnumber 5 3 4" xfId="4676" xr:uid="{2482F9A2-75D3-4D1E-B55E-4C05173E8EC4}"/>
    <cellStyle name="EYnumber 5 3 5" xfId="4029" xr:uid="{7B7C16CA-679C-46B1-A0EF-226C90D49E57}"/>
    <cellStyle name="EYnumber 5 4" xfId="1384" xr:uid="{CCDC6B38-8E1E-4211-A187-1B0370EFE615}"/>
    <cellStyle name="EYnumber 5 4 2" xfId="3070" xr:uid="{138936EF-DDA4-40EB-9DA9-1D0E3BBB8FF2}"/>
    <cellStyle name="EYnumber 5 4 3" xfId="2519" xr:uid="{212BE056-2541-4BF3-9295-33335D774D21}"/>
    <cellStyle name="EYnumber 5 4 4" xfId="4787" xr:uid="{7A947332-1E94-4BF0-B6CA-2C37B4F6E9CD}"/>
    <cellStyle name="EYnumber 5 4 5" xfId="4236" xr:uid="{A7AC44BC-95E4-4A7F-A4C6-C4296B27470B}"/>
    <cellStyle name="EYnumber 5 5" xfId="1614" xr:uid="{9235D746-F292-4746-B50D-003D8C56283D}"/>
    <cellStyle name="EYnumber 5 5 2" xfId="3252" xr:uid="{1BA1D671-AB99-4D33-A39F-A36E5DE04290}"/>
    <cellStyle name="EYnumber 5 5 3" xfId="2259" xr:uid="{58D25409-BAAB-4AD5-81DC-4C8AD3BB8957}"/>
    <cellStyle name="EYnumber 5 5 4" xfId="4969" xr:uid="{8A6AC6D9-41EA-4B50-8D7E-83ED578688FD}"/>
    <cellStyle name="EYnumber 5 5 5" xfId="4383" xr:uid="{F7BFEDA9-3A01-4D68-849D-C66886F5E250}"/>
    <cellStyle name="EYnumber 5 6" xfId="1842" xr:uid="{BEDD740C-5F76-47DC-83AD-E8E05051956E}"/>
    <cellStyle name="EYnumber 5 6 2" xfId="3429" xr:uid="{F50432A7-E52E-4C09-9D63-3FEEF902C54F}"/>
    <cellStyle name="EYnumber 5 6 3" xfId="3559" xr:uid="{D81FBA54-B03E-4B2F-9B65-91A3BCE57C58}"/>
    <cellStyle name="EYnumber 5 6 4" xfId="5146" xr:uid="{DC7F9CE1-20E1-423F-AFB4-37F1C9A4240B}"/>
    <cellStyle name="EYnumber 5 6 5" xfId="5274" xr:uid="{9D40323B-A06C-44D7-9782-C3E428270B06}"/>
    <cellStyle name="EYnumber 5 7" xfId="635" xr:uid="{ED6902CF-968D-48B1-B535-770FAB265EB4}"/>
    <cellStyle name="EYnumber 5 7 2" xfId="2494" xr:uid="{01FF049F-C2CA-43FD-B025-4970B5AD27BE}"/>
    <cellStyle name="EYnumber 5 7 3" xfId="2083" xr:uid="{65AD6E91-0FEE-46AE-9FD9-62ECA96111B7}"/>
    <cellStyle name="EYnumber 5 7 4" xfId="4211" xr:uid="{176659C1-E13F-4B3E-B78F-C78FEC82D4CF}"/>
    <cellStyle name="EYnumber 5 7 5" xfId="3800" xr:uid="{F604D2B0-E67F-443B-934A-F4EE39189F1F}"/>
    <cellStyle name="EYnumber 5 8" xfId="2350" xr:uid="{E1E63053-61C1-4D6A-80DF-BB53B144B5B8}"/>
    <cellStyle name="EYnumber 5 9" xfId="2085" xr:uid="{BDEE1C2A-6AA3-450C-BACB-5D9753DD70C5}"/>
    <cellStyle name="EYnumber 6" xfId="394" xr:uid="{787F9434-B79E-43D9-9801-DF23DAE7FB33}"/>
    <cellStyle name="EYnumber 6 10" xfId="4006" xr:uid="{25EF9758-138F-4736-9938-1A569949C137}"/>
    <cellStyle name="EYnumber 6 11" xfId="4084" xr:uid="{580E9901-7A3F-46D0-BCE6-F09BC64BEB2B}"/>
    <cellStyle name="EYnumber 6 2" xfId="914" xr:uid="{E3195239-5AFF-4802-B18F-3283095D94E2}"/>
    <cellStyle name="EYnumber 6 2 2" xfId="2708" xr:uid="{17849CA2-84A5-4BDA-9249-E2998440FBC2}"/>
    <cellStyle name="EYnumber 6 2 3" xfId="2983" xr:uid="{56851284-4E7F-4625-A865-594999E4630F}"/>
    <cellStyle name="EYnumber 6 2 4" xfId="4425" xr:uid="{7003D9AF-EB12-4995-8547-AFA4B569D9B9}"/>
    <cellStyle name="EYnumber 6 2 5" xfId="4700" xr:uid="{FE34D6DA-FE8E-434F-B488-9EFBFE66C6BC}"/>
    <cellStyle name="EYnumber 6 3" xfId="984" xr:uid="{DB813B9D-8F92-4398-9E7D-4834B1BC851C}"/>
    <cellStyle name="EYnumber 6 3 2" xfId="2755" xr:uid="{585B23A7-E6B4-404D-A83B-5CE670487DA2}"/>
    <cellStyle name="EYnumber 6 3 3" xfId="3204" xr:uid="{7470794A-7E98-486C-95A7-DE6EE09C6C84}"/>
    <cellStyle name="EYnumber 6 3 4" xfId="4472" xr:uid="{F0B84DC9-7C48-4E22-9D69-F8BB828FDB13}"/>
    <cellStyle name="EYnumber 6 3 5" xfId="4921" xr:uid="{D74EAC50-1B56-494B-8A6B-FD749DD0376B}"/>
    <cellStyle name="EYnumber 6 4" xfId="1314" xr:uid="{41DC5E69-2855-4FB7-94B5-0BC4129E6401}"/>
    <cellStyle name="EYnumber 6 4 2" xfId="3021" xr:uid="{0C0A351F-699E-412E-9D90-56073B2D5258}"/>
    <cellStyle name="EYnumber 6 4 3" xfId="2851" xr:uid="{8D2985F9-E5F4-49FA-AB43-C1ACD37109F6}"/>
    <cellStyle name="EYnumber 6 4 4" xfId="4738" xr:uid="{E582F43C-3002-4F10-9CFA-0BA7D0FD4781}"/>
    <cellStyle name="EYnumber 6 4 5" xfId="4568" xr:uid="{47A324BF-19AB-4718-A3ED-271A8778349D}"/>
    <cellStyle name="EYnumber 6 5" xfId="1544" xr:uid="{ADE4D1CA-B8AD-434B-9EDA-F9F4068E6322}"/>
    <cellStyle name="EYnumber 6 5 2" xfId="3205" xr:uid="{ABF1A493-7571-41A8-9764-56296FD1E768}"/>
    <cellStyle name="EYnumber 6 5 3" xfId="2300" xr:uid="{4827233A-3384-4EDC-A361-4AB1D706AB3E}"/>
    <cellStyle name="EYnumber 6 5 4" xfId="4922" xr:uid="{DC5F6BB2-2148-4C13-B7D5-02A8B54F973F}"/>
    <cellStyle name="EYnumber 6 5 5" xfId="4017" xr:uid="{5B91C789-6BA2-42C1-A621-8644F368B93D}"/>
    <cellStyle name="EYnumber 6 6" xfId="1773" xr:uid="{9F0BBE07-7CD1-4E75-BC80-CD1EF72ECAD3}"/>
    <cellStyle name="EYnumber 6 6 2" xfId="3381" xr:uid="{4FDAF7E7-D10E-4E36-A8E0-176A541C9FD8}"/>
    <cellStyle name="EYnumber 6 6 3" xfId="2176" xr:uid="{F9CE4B94-FAD7-4C6E-AB95-F2EB739B90E5}"/>
    <cellStyle name="EYnumber 6 6 4" xfId="5098" xr:uid="{2ACBA3AF-8E32-4980-AB2A-F48BEF4D6D69}"/>
    <cellStyle name="EYnumber 6 6 5" xfId="3820" xr:uid="{15CB251E-CCAB-4BB4-830C-5A27839E93FE}"/>
    <cellStyle name="EYnumber 6 7" xfId="628" xr:uid="{99BFFF91-2DC9-4F00-9765-D2E2DE64D32E}"/>
    <cellStyle name="EYnumber 6 7 2" xfId="2487" xr:uid="{27723256-2A45-4FAA-B1A3-A9B01D8758F7}"/>
    <cellStyle name="EYnumber 6 7 3" xfId="2377" xr:uid="{E35EB0BE-F040-4637-A283-D5975A31F589}"/>
    <cellStyle name="EYnumber 6 7 4" xfId="4204" xr:uid="{8CA29D8F-6830-4E0E-ADB4-D172CF39B653}"/>
    <cellStyle name="EYnumber 6 7 5" xfId="4094" xr:uid="{2B0DBD5A-AE4D-4714-9096-5055816D55D3}"/>
    <cellStyle name="EYnumber 6 8" xfId="2289" xr:uid="{E605CC24-DBED-46FB-9D76-7D6D1CCB4AFD}"/>
    <cellStyle name="EYnumber 6 9" xfId="2367" xr:uid="{41EC235C-2919-401E-A5E3-F62AB6FF4455}"/>
    <cellStyle name="EYnumber 7" xfId="546" xr:uid="{BBBCC3EC-2E53-4B4C-8ED6-F6B70C342937}"/>
    <cellStyle name="EYnumber 7 10" xfId="4129" xr:uid="{F5C81544-3873-4877-8692-06E8EE436861}"/>
    <cellStyle name="EYnumber 7 11" xfId="4799" xr:uid="{44424657-CAFA-4FE2-AEE5-F70C9F0C0801}"/>
    <cellStyle name="EYnumber 7 2" xfId="1055" xr:uid="{7BEFCDA3-B8A6-4862-99B9-57B19D08C924}"/>
    <cellStyle name="EYnumber 7 2 2" xfId="2812" xr:uid="{56A836EB-87C5-49F3-9078-7CF1BC821CB1}"/>
    <cellStyle name="EYnumber 7 2 3" xfId="3463" xr:uid="{1543E6C0-C093-41E2-B4FC-569E3B41AB26}"/>
    <cellStyle name="EYnumber 7 2 4" xfId="4529" xr:uid="{E13D4B56-C522-436C-8ACF-A0302E981A3B}"/>
    <cellStyle name="EYnumber 7 2 5" xfId="5180" xr:uid="{C38DE06F-835B-4D40-B45C-6EEAF68509BE}"/>
    <cellStyle name="EYnumber 7 3" xfId="1249" xr:uid="{660C9DD8-E97B-4768-A218-0134DA8B30BE}"/>
    <cellStyle name="EYnumber 7 3 2" xfId="2970" xr:uid="{BB2E2D3B-1EBB-48A1-BF0D-50603E41CD1A}"/>
    <cellStyle name="EYnumber 7 3 3" xfId="2926" xr:uid="{18318902-F36C-4F44-B270-6FDEC6CF8658}"/>
    <cellStyle name="EYnumber 7 3 4" xfId="4687" xr:uid="{5A134DB1-66C6-4C55-BB6E-58A1CFDC7DB4}"/>
    <cellStyle name="EYnumber 7 3 5" xfId="4643" xr:uid="{FC1607B0-9102-4182-97DB-16CA86E8AF78}"/>
    <cellStyle name="EYnumber 7 4" xfId="1446" xr:uid="{0D38071C-8F75-4FC1-93E7-FAF3788F8E62}"/>
    <cellStyle name="EYnumber 7 4 2" xfId="3122" xr:uid="{B197C73A-A171-40AC-9736-2E5D5FFA2A9F}"/>
    <cellStyle name="EYnumber 7 4 3" xfId="2244" xr:uid="{3492261F-5B75-41B1-8DA3-B917EBB5A605}"/>
    <cellStyle name="EYnumber 7 4 4" xfId="4839" xr:uid="{E36C9D12-605A-431F-9488-7BEF1135C6A2}"/>
    <cellStyle name="EYnumber 7 4 5" xfId="3961" xr:uid="{380671B0-99AE-4CD1-9396-1DE688CE68AF}"/>
    <cellStyle name="EYnumber 7 5" xfId="1676" xr:uid="{AD27CDC2-9BEA-48F5-BB29-DD4BFB4F3DD5}"/>
    <cellStyle name="EYnumber 7 5 2" xfId="3301" xr:uid="{6631F919-5188-438F-A184-D6AFD5743EAD}"/>
    <cellStyle name="EYnumber 7 5 3" xfId="2640" xr:uid="{87C96EB2-2928-43AF-8A51-5AAA6447EEC5}"/>
    <cellStyle name="EYnumber 7 5 4" xfId="5018" xr:uid="{0487CF33-9A1D-412F-A7CF-CB5C313522F9}"/>
    <cellStyle name="EYnumber 7 5 5" xfId="4988" xr:uid="{3A42F6EC-D074-4578-AC46-7FF8B28028D5}"/>
    <cellStyle name="EYnumber 7 6" xfId="1904" xr:uid="{C97D468B-6CD6-4255-BB93-8CE5D4175021}"/>
    <cellStyle name="EYnumber 7 6 2" xfId="3476" xr:uid="{569A84EC-42FD-4FF0-B7A0-7494D31584D4}"/>
    <cellStyle name="EYnumber 7 6 3" xfId="3621" xr:uid="{CA30475F-2216-4F68-8E63-E1F0AD81173B}"/>
    <cellStyle name="EYnumber 7 6 4" xfId="5193" xr:uid="{B19FCC92-599D-456E-BF7E-DE647EA395E1}"/>
    <cellStyle name="EYnumber 7 6 5" xfId="5336" xr:uid="{3B2EF2E9-0CF2-4797-9B21-1630CC733BE7}"/>
    <cellStyle name="EYnumber 7 7" xfId="640" xr:uid="{C55597B6-A4F9-400B-8E7B-255F0760A8D0}"/>
    <cellStyle name="EYnumber 7 7 2" xfId="2499" xr:uid="{E0C293FF-07BF-4D1E-A64A-8326F231AB8D}"/>
    <cellStyle name="EYnumber 7 7 3" xfId="2080" xr:uid="{673109C7-F51B-4B89-93D2-5B18A5B6D7DA}"/>
    <cellStyle name="EYnumber 7 7 4" xfId="4216" xr:uid="{53E149E8-9880-4C72-A487-3295B434A813}"/>
    <cellStyle name="EYnumber 7 7 5" xfId="3797" xr:uid="{809E1FD4-F191-47C7-A21B-9B1001A9D177}"/>
    <cellStyle name="EYnumber 7 8" xfId="2412" xr:uid="{741524EA-7BCA-4A35-A696-5BEB696506FE}"/>
    <cellStyle name="EYnumber 7 9" xfId="3082" xr:uid="{8B333863-1EF9-41F9-93AB-FC712C8FDF89}"/>
    <cellStyle name="EYnumber 8" xfId="559" xr:uid="{74787FFF-0659-4400-B261-FD9DD8AA8CB4}"/>
    <cellStyle name="EYnumber 8 10" xfId="4139" xr:uid="{CDD94C9D-51A6-4D1E-B1B2-5F7CECCE60D8}"/>
    <cellStyle name="EYnumber 8 11" xfId="4903" xr:uid="{333F2E22-C63C-4C8E-B3EB-BCF74A9F3D53}"/>
    <cellStyle name="EYnumber 8 2" xfId="1068" xr:uid="{58E3449E-2777-4E63-A3BA-965890263C60}"/>
    <cellStyle name="EYnumber 8 2 2" xfId="2822" xr:uid="{FBCC8AFE-BFDF-4CEC-92B6-01C5FE245F60}"/>
    <cellStyle name="EYnumber 8 2 3" xfId="2864" xr:uid="{D438DB4D-60C2-4157-A001-E80C140E7FFB}"/>
    <cellStyle name="EYnumber 8 2 4" xfId="4539" xr:uid="{75C9F6F6-CB40-447B-90F9-2A07F5156846}"/>
    <cellStyle name="EYnumber 8 2 5" xfId="4581" xr:uid="{C9A7E9DC-9735-4C53-AC8C-E9EAEF36F89E}"/>
    <cellStyle name="EYnumber 8 3" xfId="1198" xr:uid="{56F18EB5-C997-4CA9-8CAF-E51803DB5E45}"/>
    <cellStyle name="EYnumber 8 3 2" xfId="2931" xr:uid="{3EAC89FD-054F-4759-8C6B-18292A0F2D1E}"/>
    <cellStyle name="EYnumber 8 3 3" xfId="2413" xr:uid="{F2CCDCBE-0A41-4300-AFB7-0C18072C711C}"/>
    <cellStyle name="EYnumber 8 3 4" xfId="4648" xr:uid="{CDC79EB7-2D6B-426B-B9A3-2860174366AB}"/>
    <cellStyle name="EYnumber 8 3 5" xfId="4130" xr:uid="{03A0B412-7DB0-467B-B49F-8BC53FC1E077}"/>
    <cellStyle name="EYnumber 8 4" xfId="1459" xr:uid="{7F74A8EF-AE55-4615-B6EB-B100D88BA21B}"/>
    <cellStyle name="EYnumber 8 4 2" xfId="3133" xr:uid="{9FCE6A56-74B6-45A7-B07F-446F421715BD}"/>
    <cellStyle name="EYnumber 8 4 3" xfId="3441" xr:uid="{6CED4D31-52B4-4B09-B516-AD8807594A2D}"/>
    <cellStyle name="EYnumber 8 4 4" xfId="4850" xr:uid="{713A50D8-8AAA-4D3C-BA34-44AC56084F1E}"/>
    <cellStyle name="EYnumber 8 4 5" xfId="5158" xr:uid="{DA80172A-7FCA-4E98-8903-53DFEDDF9F42}"/>
    <cellStyle name="EYnumber 8 5" xfId="1689" xr:uid="{E1A254D1-CE51-49E6-937E-1C2588E1DF82}"/>
    <cellStyle name="EYnumber 8 5 2" xfId="3311" xr:uid="{DB0AC340-1EDF-4F42-9102-6546061D158E}"/>
    <cellStyle name="EYnumber 8 5 3" xfId="2805" xr:uid="{E6C1FCFD-B99B-4BC2-840A-8D6BEC1C6BD9}"/>
    <cellStyle name="EYnumber 8 5 4" xfId="5028" xr:uid="{679BD882-97B0-4871-B545-2106B7202A02}"/>
    <cellStyle name="EYnumber 8 5 5" xfId="4834" xr:uid="{BFCB592B-D9A2-4EB2-967A-D65CD776EFA3}"/>
    <cellStyle name="EYnumber 8 6" xfId="1917" xr:uid="{51DB90F9-90EC-477B-9D26-82F2ABB9462F}"/>
    <cellStyle name="EYnumber 8 6 2" xfId="3486" xr:uid="{0273A0D2-9FCE-445A-AF26-3D2A4C676CB1}"/>
    <cellStyle name="EYnumber 8 6 3" xfId="3634" xr:uid="{065C9EE8-613F-4B4A-9AB3-3DB7750A73A5}"/>
    <cellStyle name="EYnumber 8 6 4" xfId="5203" xr:uid="{85CA20DF-A23A-4BE5-BE36-F2FC28078AF7}"/>
    <cellStyle name="EYnumber 8 6 5" xfId="5349" xr:uid="{5DD1FB40-5EEA-4556-8A8F-7778D6FBA9D0}"/>
    <cellStyle name="EYnumber 8 7" xfId="642" xr:uid="{5E67B9BF-0343-40B2-B41D-8155122BFCEE}"/>
    <cellStyle name="EYnumber 8 7 2" xfId="2501" xr:uid="{0AA8E890-E4C0-4669-AFDC-D25FF0E1ADD1}"/>
    <cellStyle name="EYnumber 8 7 3" xfId="1960" xr:uid="{5CEA644F-8019-4C37-B680-CAF243434969}"/>
    <cellStyle name="EYnumber 8 7 4" xfId="4218" xr:uid="{6645EE96-6F41-4AEB-B8A6-4885123DA231}"/>
    <cellStyle name="EYnumber 8 7 5" xfId="3677" xr:uid="{8F1D6A75-D1A0-4394-9EBA-046982246DE8}"/>
    <cellStyle name="EYnumber 8 8" xfId="2422" xr:uid="{50C1857C-D4AF-402A-8450-31701672BA98}"/>
    <cellStyle name="EYnumber 8 9" xfId="3186" xr:uid="{E0EB6FF1-961A-4F66-B7F2-5820873A930C}"/>
    <cellStyle name="EYnumber 9" xfId="411" xr:uid="{1E98B1B9-DC7D-4948-BED9-AC2EF31AC87E}"/>
    <cellStyle name="EYnumber 9 10" xfId="4018" xr:uid="{2EE809C7-6DB0-4048-83F4-EB469608D79A}"/>
    <cellStyle name="EYnumber 9 11" xfId="4528" xr:uid="{DF4D22A7-8B46-405A-871A-A5F4CA3670B1}"/>
    <cellStyle name="EYnumber 9 2" xfId="930" xr:uid="{6445D9B9-E841-43DA-BE48-1F4E69052106}"/>
    <cellStyle name="EYnumber 9 2 2" xfId="2718" xr:uid="{F31CBFBA-37B3-4034-AB96-E56CEE8F021F}"/>
    <cellStyle name="EYnumber 9 2 3" xfId="3453" xr:uid="{6C72AB24-2E37-4F52-9490-3BCFFFEF9752}"/>
    <cellStyle name="EYnumber 9 2 4" xfId="4435" xr:uid="{1155DFBB-1269-47C3-AD48-F1071C2BEACA}"/>
    <cellStyle name="EYnumber 9 2 5" xfId="5170" xr:uid="{1BA4E2B6-E5D2-4A41-8A7F-18E1F28CDC3D}"/>
    <cellStyle name="EYnumber 9 3" xfId="649" xr:uid="{41A8A8D5-0EC3-4378-926A-47DD869DA535}"/>
    <cellStyle name="EYnumber 9 3 2" xfId="2507" xr:uid="{03877802-E22F-4A2C-9EC2-247A9F01465E}"/>
    <cellStyle name="EYnumber 9 3 3" xfId="1977" xr:uid="{30A1A773-B799-441D-A8B4-87CEC121FC0D}"/>
    <cellStyle name="EYnumber 9 3 4" xfId="4224" xr:uid="{83D01903-1359-4364-8429-174BEE52B3AC}"/>
    <cellStyle name="EYnumber 9 3 5" xfId="3694" xr:uid="{066CC32A-417B-40FC-B716-11136AB9B5BC}"/>
    <cellStyle name="EYnumber 9 4" xfId="1328" xr:uid="{78106939-2B05-4EB4-BFF9-706874272C45}"/>
    <cellStyle name="EYnumber 9 4 2" xfId="3030" xr:uid="{F5CF4658-A7B9-4D6D-A776-11F6BB4B20DE}"/>
    <cellStyle name="EYnumber 9 4 3" xfId="3500" xr:uid="{EDD702B4-6232-4A0C-8160-1AA9E295D64D}"/>
    <cellStyle name="EYnumber 9 4 4" xfId="4747" xr:uid="{C5D166DE-6952-4871-847C-FBE4CA39E0D6}"/>
    <cellStyle name="EYnumber 9 4 5" xfId="5217" xr:uid="{AC282E33-A0CB-4CB2-9A72-42CA781B12E5}"/>
    <cellStyle name="EYnumber 9 5" xfId="1558" xr:uid="{DEBDE9FB-6A88-4EC8-97B6-5A93CC93C27D}"/>
    <cellStyle name="EYnumber 9 5 2" xfId="3213" xr:uid="{3CA8D359-DC80-48E0-B9ED-CD8B61955AAE}"/>
    <cellStyle name="EYnumber 9 5 3" xfId="2212" xr:uid="{68B4D29D-7405-411C-859E-E9B88AECBB9F}"/>
    <cellStyle name="EYnumber 9 5 4" xfId="4930" xr:uid="{6B3F9888-8A8A-4A16-926E-9E6BD9863404}"/>
    <cellStyle name="EYnumber 9 5 5" xfId="3929" xr:uid="{5CC4D2CE-3183-4269-947E-AF025B5627B8}"/>
    <cellStyle name="EYnumber 9 6" xfId="1787" xr:uid="{405C5BAC-64BB-4F36-8611-0018013A16EF}"/>
    <cellStyle name="EYnumber 9 6 2" xfId="3389" xr:uid="{6A79A4A4-61BC-4BCB-BC6D-CE60CAE355FF}"/>
    <cellStyle name="EYnumber 9 6 3" xfId="2099" xr:uid="{D43287CC-9C1F-4F9B-875A-BD7466DAFD03}"/>
    <cellStyle name="EYnumber 9 6 4" xfId="5106" xr:uid="{FB11232D-9D88-49BA-9BBE-3AF7F9CFB4A2}"/>
    <cellStyle name="EYnumber 9 6 5" xfId="3818" xr:uid="{0C21B0CD-02C9-4A97-A3C2-A8D7584E03AE}"/>
    <cellStyle name="EYnumber 9 7" xfId="629" xr:uid="{45E07F55-8A92-45E3-83D7-D140056F1686}"/>
    <cellStyle name="EYnumber 9 7 2" xfId="2488" xr:uid="{93EA84B4-F3A2-4471-BFE6-2BC36A266F53}"/>
    <cellStyle name="EYnumber 9 7 3" xfId="3488" xr:uid="{B9F83AB4-77DF-4A2E-9CAF-009887C11769}"/>
    <cellStyle name="EYnumber 9 7 4" xfId="4205" xr:uid="{E0FA1345-26C6-459B-BC75-1014CEAA3A97}"/>
    <cellStyle name="EYnumber 9 7 5" xfId="5205" xr:uid="{1A9F11DE-9121-44A3-B65D-EC5652330D93}"/>
    <cellStyle name="EYnumber 9 8" xfId="2301" xr:uid="{1C9A117D-F3DA-41C7-99AE-6AD9A0900AAE}"/>
    <cellStyle name="EYnumber 9 9" xfId="2811" xr:uid="{76D82062-E783-4507-9318-D781092EC19E}"/>
    <cellStyle name="EYRelianceRestricted" xfId="212" xr:uid="{5756F1C5-9470-410F-96A1-6231FB6D932B}"/>
    <cellStyle name="EYSectionHeading" xfId="213" xr:uid="{EB59BE98-AA1F-4A83-9D45-01E94E91B809}"/>
    <cellStyle name="EYSheetHeader1" xfId="214" xr:uid="{C09EC565-4B19-4609-9DA7-B93C4031BAA4}"/>
    <cellStyle name="EYSheetHeading" xfId="215" xr:uid="{139B3029-5A6A-43DD-914F-13CDFA9C22AE}"/>
    <cellStyle name="EYsmallheading" xfId="216" xr:uid="{E4921E52-F3C3-48E7-8E67-F27E797A87CA}"/>
    <cellStyle name="EYSource" xfId="217" xr:uid="{88BF7A83-8C62-4402-B53F-DCB8D6219829}"/>
    <cellStyle name="EYt" xfId="218" xr:uid="{A8E0770D-5BDC-4244-8382-F4A113AFBE94}"/>
    <cellStyle name="EYtext" xfId="219" xr:uid="{C5DA2BB5-6F72-4AE0-89FC-158E3AB3D89F}"/>
    <cellStyle name="EYtextbold" xfId="220" xr:uid="{F8C1C6CA-DB16-4D14-A94D-FB1C01947310}"/>
    <cellStyle name="EYtextbolditalic" xfId="221" xr:uid="{A03EE1A0-67B3-46B2-86A5-B318EA9282BD}"/>
    <cellStyle name="EYtextitalic" xfId="222" xr:uid="{171059D0-EF73-4D74-A0D7-A9DD20E704CA}"/>
    <cellStyle name="Forklarende tekst" xfId="223" xr:uid="{1BE111BA-B5B2-4AD6-9A96-BC183F3F266B}"/>
    <cellStyle name="God" xfId="224" xr:uid="{74726772-A49A-4361-BAD4-E143638C9562}"/>
    <cellStyle name="Good 2" xfId="96" xr:uid="{DF9C24C0-3ECD-4AE6-8359-6C6C0582AB8E}"/>
    <cellStyle name="Grey" xfId="97" xr:uid="{BEE4C65D-3E65-4E8B-BD27-C3F53A5FC137}"/>
    <cellStyle name="Header1" xfId="98" xr:uid="{E161E387-75C2-49E7-8ABC-6EFE48843641}"/>
    <cellStyle name="Header1 2" xfId="99" xr:uid="{F659F6BA-5181-4848-9492-289BABC418C6}"/>
    <cellStyle name="Header1_AFP Årsregnskap 2009 engelsk versjon 09 02 10" xfId="100" xr:uid="{F7E8F8DB-31D3-4DE1-8B95-3B2249AD9A6B}"/>
    <cellStyle name="Header2" xfId="101" xr:uid="{47B7CF82-7BF0-4D3A-87C1-60F7A55D887E}"/>
    <cellStyle name="Header2 2" xfId="102" xr:uid="{8B54B1CC-6294-4CDF-B491-7CAB6777EFEC}"/>
    <cellStyle name="Header2 2 2" xfId="323" xr:uid="{F7854829-81D6-4B12-BF60-EFFEB1FFB3F2}"/>
    <cellStyle name="Header2 2 2 10" xfId="600" xr:uid="{B2B3D753-3FAB-48B1-A194-D8456813E763}"/>
    <cellStyle name="Header2 2 2 10 2" xfId="1105" xr:uid="{3A741E49-0A99-416D-82AB-7D46775DB79B}"/>
    <cellStyle name="Header2 2 2 10 2 2" xfId="3145" xr:uid="{29AEABC7-7EB8-46B8-8F7D-AB966466AA58}"/>
    <cellStyle name="Header2 2 2 10 2 3" xfId="4862" xr:uid="{1322F170-B853-4FB7-A487-1F842CAF212A}"/>
    <cellStyle name="Header2 2 2 10 3" xfId="1222" xr:uid="{ABADF7EF-5E9D-49EA-8555-FF528B9BF5EB}"/>
    <cellStyle name="Header2 2 2 10 3 2" xfId="2360" xr:uid="{F9E1E419-77F2-4855-B986-7F363370EA90}"/>
    <cellStyle name="Header2 2 2 10 3 3" xfId="4077" xr:uid="{D4C68893-D684-40C4-A4DC-FBE093DE7187}"/>
    <cellStyle name="Header2 2 2 10 4" xfId="1494" xr:uid="{490553AB-0E31-42BF-A783-5F03B0FAE05D}"/>
    <cellStyle name="Header2 2 2 10 4 2" xfId="2127" xr:uid="{8571D3E2-6D87-4C34-8D81-D168BB361376}"/>
    <cellStyle name="Header2 2 2 10 4 3" xfId="3844" xr:uid="{FB17B8E1-E0B3-455A-A5AA-161C2A040ACF}"/>
    <cellStyle name="Header2 2 2 10 5" xfId="1723" xr:uid="{157CDCD7-C3D5-4526-B6C9-CF726AF3BCEF}"/>
    <cellStyle name="Header2 2 2 10 5 2" xfId="2563" xr:uid="{1B6341C3-DA36-45D9-B188-5584FDD7B5DF}"/>
    <cellStyle name="Header2 2 2 10 5 3" xfId="4957" xr:uid="{1EBBF73E-6251-4BC7-B708-003898B8E782}"/>
    <cellStyle name="Header2 2 2 10 6" xfId="1950" xr:uid="{C8637E68-5113-4335-B434-E878F4202B9D}"/>
    <cellStyle name="Header2 2 2 10 6 2" xfId="3667" xr:uid="{A61DE1AA-8E67-4540-B6EE-D8C832B91E7A}"/>
    <cellStyle name="Header2 2 2 10 6 3" xfId="5382" xr:uid="{5D3DB668-E78E-4C7B-9DC1-2CCAAC6EF7E7}"/>
    <cellStyle name="Header2 2 2 10 7" xfId="3364" xr:uid="{AF8A7BCB-AF49-4437-96E3-AA97C1CFB1AC}"/>
    <cellStyle name="Header2 2 2 10 8" xfId="5081" xr:uid="{1F4D432A-9FB3-4573-A347-4C5847C90667}"/>
    <cellStyle name="Header2 2 2 11" xfId="603" xr:uid="{E4A0B1AF-92E5-4B0F-BB4D-BCFC74F546FB}"/>
    <cellStyle name="Header2 2 2 11 2" xfId="1108" xr:uid="{FB5528F9-E1EA-428D-8A17-D39714E0920E}"/>
    <cellStyle name="Header2 2 2 11 2 2" xfId="2435" xr:uid="{9910E499-F081-45D5-86F6-5A8EB2B772B3}"/>
    <cellStyle name="Header2 2 2 11 2 3" xfId="4152" xr:uid="{94223641-8B6F-45A5-879E-0222B276C6E2}"/>
    <cellStyle name="Header2 2 2 11 3" xfId="1267" xr:uid="{C6479C5B-C263-444E-986C-049808C49BBB}"/>
    <cellStyle name="Header2 2 2 11 3 2" xfId="2785" xr:uid="{4F49DD7D-E820-4FDB-AB31-5A0FE7667698}"/>
    <cellStyle name="Header2 2 2 11 3 3" xfId="4502" xr:uid="{D34CA5AD-F7FC-4397-9F82-C2904DDE3328}"/>
    <cellStyle name="Header2 2 2 11 4" xfId="1497" xr:uid="{C2AF308C-B97B-44C3-B217-CE33DEB378AC}"/>
    <cellStyle name="Header2 2 2 11 4 2" xfId="2124" xr:uid="{258EF217-EC48-4904-AA1F-25EE0B465003}"/>
    <cellStyle name="Header2 2 2 11 4 3" xfId="3841" xr:uid="{E2DBD055-9705-45E9-B2F4-C78784B85153}"/>
    <cellStyle name="Header2 2 2 11 5" xfId="1726" xr:uid="{46C33222-77B3-4DF8-924A-9A3BECD69CD2}"/>
    <cellStyle name="Header2 2 2 11 5 2" xfId="3407" xr:uid="{795D4733-F462-4A37-9832-2A2DA11303B6}"/>
    <cellStyle name="Header2 2 2 11 5 3" xfId="4462" xr:uid="{B63D317B-BE96-4B2B-8F77-D48E2BB4B0C4}"/>
    <cellStyle name="Header2 2 2 11 6" xfId="1953" xr:uid="{56A405F4-819F-4AAD-9F77-CF18773B000A}"/>
    <cellStyle name="Header2 2 2 11 6 2" xfId="3670" xr:uid="{28BBC076-4C34-4120-812B-D5441423158E}"/>
    <cellStyle name="Header2 2 2 11 6 3" xfId="5385" xr:uid="{D2BCA981-6EE9-4019-B617-21593895121C}"/>
    <cellStyle name="Header2 2 2 11 7" xfId="2923" xr:uid="{EA5DF728-791C-4CAC-8846-0E9AC993A3B6}"/>
    <cellStyle name="Header2 2 2 11 8" xfId="4640" xr:uid="{E0114BE1-95E7-4E23-A11A-170C13251DC4}"/>
    <cellStyle name="Header2 2 2 12" xfId="846" xr:uid="{8187CFA5-0794-4D93-A05A-7891458A4667}"/>
    <cellStyle name="Header2 2 2 12 2" xfId="3370" xr:uid="{41BA91CA-E039-4FF4-8660-8D90A1B8B4CD}"/>
    <cellStyle name="Header2 2 2 12 3" xfId="5087" xr:uid="{F6BCDA27-CBFA-48B3-9030-77068059F5FC}"/>
    <cellStyle name="Header2 2 2 13" xfId="822" xr:uid="{04245BD0-34C5-4AA5-94C3-4E70DF328847}"/>
    <cellStyle name="Header2 2 2 13 2" xfId="3235" xr:uid="{FF2247C1-CD5D-4B99-8F59-71DB9F82A62B}"/>
    <cellStyle name="Header2 2 2 13 3" xfId="4952" xr:uid="{9D2D62B8-EC94-4644-AA47-328E73D51CD4}"/>
    <cellStyle name="Header2 2 2 14" xfId="674" xr:uid="{041BDE95-32A4-40BB-B28E-E0014857A155}"/>
    <cellStyle name="Header2 2 2 14 2" xfId="1973" xr:uid="{37EAE89D-12A2-4277-B5E8-5C95313C62A5}"/>
    <cellStyle name="Header2 2 2 14 3" xfId="3690" xr:uid="{4E2DC2D9-70F8-4FA5-B5D1-98538C394795}"/>
    <cellStyle name="Header2 2 2 15" xfId="735" xr:uid="{12180623-46CA-4731-998D-F05DE79BBA03}"/>
    <cellStyle name="Header2 2 2 15 2" xfId="3484" xr:uid="{DDBD4C22-32E0-496A-976E-4D6D227DE3DE}"/>
    <cellStyle name="Header2 2 2 15 3" xfId="5201" xr:uid="{3F1B0495-08B1-4FE9-919B-D2A8BD82855D}"/>
    <cellStyle name="Header2 2 2 16" xfId="808" xr:uid="{C4170247-8BC6-425A-AC79-C985A4960DAE}"/>
    <cellStyle name="Header2 2 2 16 2" xfId="2665" xr:uid="{75D44DD3-23C0-4989-B419-0EC8E48755B5}"/>
    <cellStyle name="Header2 2 2 16 3" xfId="4382" xr:uid="{F5F0B9C9-E9D5-45EF-A346-11F919FD3942}"/>
    <cellStyle name="Header2 2 2 17" xfId="3378" xr:uid="{4175A8E9-706D-429C-93C4-DB2253C0BA04}"/>
    <cellStyle name="Header2 2 2 18" xfId="5095" xr:uid="{A03FD2E1-D2EA-48C5-8066-EB2DD3D3A313}"/>
    <cellStyle name="Header2 2 2 2" xfId="503" xr:uid="{943B66F9-BA68-422F-AC25-9251244D335D}"/>
    <cellStyle name="Header2 2 2 2 2" xfId="1016" xr:uid="{3BCD71FF-3C17-4CAF-9E5C-9969779B287B}"/>
    <cellStyle name="Header2 2 2 2 2 2" xfId="2637" xr:uid="{CB90A067-4A49-4F6D-B1A7-8E5AED98D39A}"/>
    <cellStyle name="Header2 2 2 2 2 3" xfId="4354" xr:uid="{5FE967DE-0836-49CE-96FE-0968ADAF5A69}"/>
    <cellStyle name="Header2 2 2 2 3" xfId="785" xr:uid="{B0204DD2-2F2E-4ECA-8CD6-624E7DBA9957}"/>
    <cellStyle name="Header2 2 2 2 3 2" xfId="2279" xr:uid="{B32F07C1-6747-4865-B487-6EEA1F967437}"/>
    <cellStyle name="Header2 2 2 2 3 3" xfId="3996" xr:uid="{3FD1D61E-36C2-403D-A53F-9A524C82D694}"/>
    <cellStyle name="Header2 2 2 2 4" xfId="1408" xr:uid="{28B87C4E-E4A1-4E1D-A1FE-87525BA72C2F}"/>
    <cellStyle name="Header2 2 2 2 4 2" xfId="2844" xr:uid="{ED2C9611-8B20-4883-B697-92D19A1453AE}"/>
    <cellStyle name="Header2 2 2 2 4 3" xfId="4561" xr:uid="{7AE08553-A847-4CAB-81D5-30A3F261B79F}"/>
    <cellStyle name="Header2 2 2 2 5" xfId="1638" xr:uid="{46ED10D4-C4F4-4261-8116-EB8466D5999A}"/>
    <cellStyle name="Header2 2 2 2 5 2" xfId="2875" xr:uid="{78480FFF-89F0-4231-B031-3274FD7C4849}"/>
    <cellStyle name="Header2 2 2 2 5 3" xfId="4492" xr:uid="{F8DF7003-4845-4492-9D8E-D8C8A4B03562}"/>
    <cellStyle name="Header2 2 2 2 6" xfId="1866" xr:uid="{45AB0EA3-9291-424C-A10D-BA2B42D9FF00}"/>
    <cellStyle name="Header2 2 2 2 6 2" xfId="3583" xr:uid="{E4E46171-9329-4B0E-8F98-CAEB100C589F}"/>
    <cellStyle name="Header2 2 2 2 6 3" xfId="5298" xr:uid="{6B7A1911-37DA-4283-BDFD-6E8B952EBD2C}"/>
    <cellStyle name="Header2 2 2 2 7" xfId="3388" xr:uid="{A7D85591-ED30-43D4-BE8E-A51044DF4C6F}"/>
    <cellStyle name="Header2 2 2 2 8" xfId="5105" xr:uid="{DAE060C3-F2DB-45AF-BED2-D1F0955ECED1}"/>
    <cellStyle name="Header2 2 2 3" xfId="528" xr:uid="{665DA549-F46C-437F-A9C8-321B5C41F1B7}"/>
    <cellStyle name="Header2 2 2 3 2" xfId="1038" xr:uid="{DAEEA651-B4AE-4579-9FF2-D04ECF54E5D6}"/>
    <cellStyle name="Header2 2 2 3 2 2" xfId="3314" xr:uid="{FA91C851-491E-4A11-9610-055755FBF1FE}"/>
    <cellStyle name="Header2 2 2 3 2 3" xfId="5031" xr:uid="{E6996ED0-CC63-427D-A99B-15B56FEB2FE7}"/>
    <cellStyle name="Header2 2 2 3 3" xfId="696" xr:uid="{FA8BFD4A-F165-4EB4-A58D-EE495B56E243}"/>
    <cellStyle name="Header2 2 2 3 3 2" xfId="3033" xr:uid="{879A81A7-F211-40D8-9158-0120052670A8}"/>
    <cellStyle name="Header2 2 2 3 3 3" xfId="4750" xr:uid="{5A9DB008-0B44-4E8D-8F4C-6985EE23A306}"/>
    <cellStyle name="Header2 2 2 3 4" xfId="1429" xr:uid="{BA72C1E0-C0E3-4822-A08E-88B8BD642068}"/>
    <cellStyle name="Header2 2 2 3 4 2" xfId="3432" xr:uid="{B347CBA8-7702-4E2D-9253-C48DA4CF962C}"/>
    <cellStyle name="Header2 2 2 3 4 3" xfId="5149" xr:uid="{2F46E868-31E8-4B7C-AC47-9B60A2298936}"/>
    <cellStyle name="Header2 2 2 3 5" xfId="1659" xr:uid="{F6C13068-F9B0-4166-B29B-D0333A98A372}"/>
    <cellStyle name="Header2 2 2 3 5 2" xfId="2018" xr:uid="{2B9F901F-6019-4C2B-BAF1-9CFC7C7D2575}"/>
    <cellStyle name="Header2 2 2 3 5 3" xfId="3737" xr:uid="{38404941-390F-44BF-AA70-9C21DF4773F5}"/>
    <cellStyle name="Header2 2 2 3 6" xfId="1887" xr:uid="{2B05CED6-9E47-4193-88B5-AA5E656F9E8E}"/>
    <cellStyle name="Header2 2 2 3 6 2" xfId="3604" xr:uid="{1A399CC9-F063-4304-ACB0-7DF636E33FEF}"/>
    <cellStyle name="Header2 2 2 3 6 3" xfId="5319" xr:uid="{63E30D0C-7A80-481A-96F4-F854E58CE0CF}"/>
    <cellStyle name="Header2 2 2 3 7" xfId="2550" xr:uid="{6A7A238D-A232-4E73-B075-0DD6FEE8C093}"/>
    <cellStyle name="Header2 2 2 3 8" xfId="4267" xr:uid="{874701E3-9852-47B6-82D0-3ED6F8F297E6}"/>
    <cellStyle name="Header2 2 2 4" xfId="539" xr:uid="{AD3C6427-AF39-46D6-B8D3-AC033750475E}"/>
    <cellStyle name="Header2 2 2 4 2" xfId="1048" xr:uid="{6582A403-845B-44B9-B4DE-7D8E495FC422}"/>
    <cellStyle name="Header2 2 2 4 2 2" xfId="2416" xr:uid="{1812A116-53B6-4313-93B7-7E7DA47E39D1}"/>
    <cellStyle name="Header2 2 2 4 2 3" xfId="4133" xr:uid="{A99FC338-F97F-4662-9368-EC0F69EA9D27}"/>
    <cellStyle name="Header2 2 2 4 3" xfId="1157" xr:uid="{DC7106DD-6531-42AB-A923-D78D60AC7452}"/>
    <cellStyle name="Header2 2 2 4 3 2" xfId="2044" xr:uid="{E4A5CB8A-7DCF-4870-A539-35A6F1C6C29E}"/>
    <cellStyle name="Header2 2 2 4 3 3" xfId="3761" xr:uid="{D3BC4E09-4850-4F8D-948E-3EA7640C1449}"/>
    <cellStyle name="Header2 2 2 4 4" xfId="1439" xr:uid="{59E2F4AC-226E-4062-B4E3-1A689A1D8695}"/>
    <cellStyle name="Header2 2 2 4 4 2" xfId="2724" xr:uid="{FA08C4E4-DF8A-4B25-B56D-C61B0C7FBF10}"/>
    <cellStyle name="Header2 2 2 4 4 3" xfId="4441" xr:uid="{639C623B-8628-4640-B980-BE3B6401BEFC}"/>
    <cellStyle name="Header2 2 2 4 5" xfId="1669" xr:uid="{28DB0D0E-51AA-4F3F-8B6B-42DB16DF9900}"/>
    <cellStyle name="Header2 2 2 4 5 2" xfId="3048" xr:uid="{B7DBEDAE-F871-42C2-AF5D-BC1C780DF407}"/>
    <cellStyle name="Header2 2 2 4 5 3" xfId="5126" xr:uid="{F86F8054-B5C8-4CDE-9FB8-A336AE6D863B}"/>
    <cellStyle name="Header2 2 2 4 6" xfId="1897" xr:uid="{A1420C8F-9DD1-43A8-B305-C9E0ADC4CE67}"/>
    <cellStyle name="Header2 2 2 4 6 2" xfId="3614" xr:uid="{9784D882-C46D-431B-9110-9D2927FC43FC}"/>
    <cellStyle name="Header2 2 2 4 6 3" xfId="5329" xr:uid="{71591F47-ABF0-41F9-8F6D-5E9A195CE70A}"/>
    <cellStyle name="Header2 2 2 4 7" xfId="3183" xr:uid="{A70553A3-BE34-4F7C-A8D7-B530153E1828}"/>
    <cellStyle name="Header2 2 2 4 8" xfId="4900" xr:uid="{7BB4D42F-8DC4-4DCB-AEBA-F1896F6F5D66}"/>
    <cellStyle name="Header2 2 2 5" xfId="551" xr:uid="{FEB6BD72-AF2B-4296-AC61-F9AA1D668F34}"/>
    <cellStyle name="Header2 2 2 5 2" xfId="1060" xr:uid="{D4F39C88-C132-4556-9F25-7B55FDF2F12C}"/>
    <cellStyle name="Header2 2 2 5 2 2" xfId="2395" xr:uid="{B4CCE8A2-0535-444A-BA6F-ABC9011BB003}"/>
    <cellStyle name="Header2 2 2 5 2 3" xfId="4112" xr:uid="{563106D6-27D2-4F24-94BD-A7D1803CAE8C}"/>
    <cellStyle name="Header2 2 2 5 3" xfId="1161" xr:uid="{C91647DD-67C2-42F3-9E44-DB798499DDC6}"/>
    <cellStyle name="Header2 2 2 5 3 2" xfId="2040" xr:uid="{872080AF-F5B4-4140-B504-46B462D3D000}"/>
    <cellStyle name="Header2 2 2 5 3 3" xfId="3757" xr:uid="{E3324113-C22E-44D6-BE40-C7C6C871FD8C}"/>
    <cellStyle name="Header2 2 2 5 4" xfId="1451" xr:uid="{48ABC824-D976-4476-8611-F7CFE3246B4B}"/>
    <cellStyle name="Header2 2 2 5 4 2" xfId="2696" xr:uid="{3BBDCD42-ED5F-4F53-9A0D-DDC0908E2404}"/>
    <cellStyle name="Header2 2 2 5 4 3" xfId="4413" xr:uid="{61F82F33-439C-4566-9E12-DBDA350F491C}"/>
    <cellStyle name="Header2 2 2 5 5" xfId="1681" xr:uid="{0F8462C6-81DD-4BB5-85ED-2243D47E79A5}"/>
    <cellStyle name="Header2 2 2 5 5 2" xfId="2599" xr:uid="{CB4E0D8C-EC60-44CA-A8DF-9B9C29924E6A}"/>
    <cellStyle name="Header2 2 2 5 5 3" xfId="4549" xr:uid="{A6152E1B-DE02-452B-8D3C-B8FA5E0DADF1}"/>
    <cellStyle name="Header2 2 2 5 6" xfId="1909" xr:uid="{B983D1EC-FA95-4597-8296-160CB10AE3AD}"/>
    <cellStyle name="Header2 2 2 5 6 2" xfId="3626" xr:uid="{335464AE-391E-4785-878F-89558134AC84}"/>
    <cellStyle name="Header2 2 2 5 6 3" xfId="5341" xr:uid="{23409E01-6B7F-4F88-9A48-3C9655174016}"/>
    <cellStyle name="Header2 2 2 5 7" xfId="3218" xr:uid="{6D72378D-CAD4-4B39-8D94-9A41C8463B86}"/>
    <cellStyle name="Header2 2 2 5 8" xfId="4935" xr:uid="{F8CB111E-D9F4-4EFE-A6C1-B014818995BB}"/>
    <cellStyle name="Header2 2 2 6" xfId="563" xr:uid="{82799894-55F6-4D5F-92CB-0DB0902D056D}"/>
    <cellStyle name="Header2 2 2 6 2" xfId="1072" xr:uid="{784C10A6-140E-49D2-9C57-25427D559CCB}"/>
    <cellStyle name="Header2 2 2 6 2 2" xfId="3518" xr:uid="{BF03A84A-A789-4324-A19B-79FEB5A0C8A2}"/>
    <cellStyle name="Header2 2 2 6 2 3" xfId="5235" xr:uid="{0C330ADD-E026-4569-A2BD-82BE1A09130E}"/>
    <cellStyle name="Header2 2 2 6 3" xfId="1145" xr:uid="{BD0FAB93-6DBE-48ED-AD87-CB3A7B77A857}"/>
    <cellStyle name="Header2 2 2 6 3 2" xfId="3346" xr:uid="{7DACEDB7-55E3-4910-A04C-FB2C5747378C}"/>
    <cellStyle name="Header2 2 2 6 3 3" xfId="5063" xr:uid="{881793B4-0B1F-4575-A657-56C91BC677BF}"/>
    <cellStyle name="Header2 2 2 6 4" xfId="1463" xr:uid="{8025E299-F25C-40F6-9AC9-C36DE79FDFC4}"/>
    <cellStyle name="Header2 2 2 6 4 2" xfId="2772" xr:uid="{F29D2E52-1924-48C0-BA0D-380522ACE4D3}"/>
    <cellStyle name="Header2 2 2 6 4 3" xfId="4489" xr:uid="{75AB966C-8E9B-40A3-BCA0-DC3EC96A4E11}"/>
    <cellStyle name="Header2 2 2 6 5" xfId="1693" xr:uid="{CE3FB1DF-36F9-4E95-A397-95EC43CF942F}"/>
    <cellStyle name="Header2 2 2 6 5 2" xfId="3058" xr:uid="{474F6ACC-CF54-4596-AE2C-2CAEBAC420CA}"/>
    <cellStyle name="Header2 2 2 6 5 3" xfId="5135" xr:uid="{DE7041FF-0B01-45CF-96C3-097818931587}"/>
    <cellStyle name="Header2 2 2 6 6" xfId="1921" xr:uid="{40B42E12-9B95-4A5E-8CEE-D7CE7BEA4782}"/>
    <cellStyle name="Header2 2 2 6 6 2" xfId="3638" xr:uid="{CC2B6DE0-03CB-4ED7-B84F-90CBD50A3B36}"/>
    <cellStyle name="Header2 2 2 6 6 3" xfId="5353" xr:uid="{3991B974-B27C-43C4-8EA6-3B955F9E884C}"/>
    <cellStyle name="Header2 2 2 6 7" xfId="2270" xr:uid="{800A84E0-7C5E-4989-A662-E9CBC54965AE}"/>
    <cellStyle name="Header2 2 2 6 8" xfId="3987" xr:uid="{871717AC-CBB6-4E74-8964-FD0FB009D33E}"/>
    <cellStyle name="Header2 2 2 7" xfId="574" xr:uid="{C0070AF3-568A-46DC-A77C-013178EEB794}"/>
    <cellStyle name="Header2 2 2 7 2" xfId="1083" xr:uid="{B11D3AFA-4BCB-481B-BF3D-E21729C21B9F}"/>
    <cellStyle name="Header2 2 2 7 2 2" xfId="2458" xr:uid="{2270C29C-4471-49BB-9E94-C24D1DCAFE93}"/>
    <cellStyle name="Header2 2 2 7 2 3" xfId="4175" xr:uid="{87FAC575-936F-46CE-AACA-D4E69A210C5C}"/>
    <cellStyle name="Header2 2 2 7 3" xfId="1129" xr:uid="{A65A433C-9DD0-411D-A6DE-9EE7D0658721}"/>
    <cellStyle name="Header2 2 2 7 3 2" xfId="3110" xr:uid="{B70E0CCA-3207-4D1C-82FF-FED88C385D8C}"/>
    <cellStyle name="Header2 2 2 7 3 3" xfId="4827" xr:uid="{75345C6A-9612-4ADF-886D-F0A4923F8ED7}"/>
    <cellStyle name="Header2 2 2 7 4" xfId="1472" xr:uid="{F3F18598-C24D-4BDB-B5FF-2A28856C11A5}"/>
    <cellStyle name="Header2 2 2 7 4 2" xfId="2627" xr:uid="{BD6ACD78-1623-4673-8B59-E355FB1C5D1E}"/>
    <cellStyle name="Header2 2 2 7 4 3" xfId="4344" xr:uid="{871B3E17-A9CF-4C84-BC22-7B54D8403239}"/>
    <cellStyle name="Header2 2 2 7 5" xfId="1702" xr:uid="{FD119336-E34B-4C38-AEE9-F1DC771B3D9A}"/>
    <cellStyle name="Header2 2 2 7 5 2" xfId="2354" xr:uid="{B492489A-72A8-4EBD-A82F-82CB063599E8}"/>
    <cellStyle name="Header2 2 2 7 5 3" xfId="4646" xr:uid="{63C15580-4C4D-4E4A-ADC5-0888C819E78E}"/>
    <cellStyle name="Header2 2 2 7 6" xfId="1930" xr:uid="{0029BBC6-2850-446A-A8B7-73C017283572}"/>
    <cellStyle name="Header2 2 2 7 6 2" xfId="3647" xr:uid="{E1493CC3-DF07-48CD-8784-128F045D5B99}"/>
    <cellStyle name="Header2 2 2 7 6 3" xfId="5362" xr:uid="{848B4E85-A30C-4E60-A102-146B174121F7}"/>
    <cellStyle name="Header2 2 2 7 7" xfId="2743" xr:uid="{C254A074-B231-4CC2-9B1C-BC499C259FF7}"/>
    <cellStyle name="Header2 2 2 7 8" xfId="4460" xr:uid="{0359F6F6-0752-428E-B997-4B37253F4C2F}"/>
    <cellStyle name="Header2 2 2 8" xfId="583" xr:uid="{7EB2A3CE-544C-449D-8038-1512E6C13604}"/>
    <cellStyle name="Header2 2 2 8 2" xfId="1090" xr:uid="{F598D8A5-20B4-4AAB-8A6A-7F31846A0F7B}"/>
    <cellStyle name="Header2 2 2 8 2 2" xfId="2274" xr:uid="{BFCFC78C-03E4-4C2A-9CE6-A1F5AFD39D63}"/>
    <cellStyle name="Header2 2 2 8 2 3" xfId="3991" xr:uid="{D70D0B98-8529-4394-85B7-3CBDA98AA038}"/>
    <cellStyle name="Header2 2 2 8 3" xfId="1166" xr:uid="{8B0C88E0-2021-4155-AF59-B39EA8A918EF}"/>
    <cellStyle name="Header2 2 2 8 3 2" xfId="2148" xr:uid="{28B3C0B1-B274-4545-A12B-E5C77ECAB52D}"/>
    <cellStyle name="Header2 2 2 8 3 3" xfId="3865" xr:uid="{6ECC1729-E090-41F0-9D6E-7F47384D9C00}"/>
    <cellStyle name="Header2 2 2 8 4" xfId="1479" xr:uid="{EC5C3EFF-C495-4DE2-AE3D-3450D37DE622}"/>
    <cellStyle name="Header2 2 2 8 4 2" xfId="2954" xr:uid="{EB939B15-83A1-401A-9E28-6EDB3BFD5927}"/>
    <cellStyle name="Header2 2 2 8 4 3" xfId="4671" xr:uid="{EC1343DD-B77E-469B-801C-0F268F932510}"/>
    <cellStyle name="Header2 2 2 8 5" xfId="1710" xr:uid="{6379DDFE-5261-4C77-8E14-F0DE666E69DD}"/>
    <cellStyle name="Header2 2 2 8 5 2" xfId="3247" xr:uid="{2A5FF794-1615-4B0A-89EA-C5C08412F190}"/>
    <cellStyle name="Header2 2 2 8 5 3" xfId="3985" xr:uid="{8C3449E4-5CCE-4467-84C0-D0B9F5192A8A}"/>
    <cellStyle name="Header2 2 2 8 6" xfId="1937" xr:uid="{BD9AE674-8458-4C6C-80D3-7DDA51FFEC16}"/>
    <cellStyle name="Header2 2 2 8 6 2" xfId="3654" xr:uid="{7591F4C7-421A-4A4D-AD86-32B7C3EE9E8E}"/>
    <cellStyle name="Header2 2 2 8 6 3" xfId="5369" xr:uid="{F23BFF74-D1CD-4C2A-A7E4-D1C0D18DA469}"/>
    <cellStyle name="Header2 2 2 8 7" xfId="2978" xr:uid="{6F7A8E59-629D-438B-83F4-2B1631A2D13B}"/>
    <cellStyle name="Header2 2 2 8 8" xfId="4695" xr:uid="{449DCFD2-9F29-4ADB-BF48-CF85536222E6}"/>
    <cellStyle name="Header2 2 2 9" xfId="591" xr:uid="{0B204B30-D932-4DB9-88E6-065CFFB70522}"/>
    <cellStyle name="Header2 2 2 9 2" xfId="1097" xr:uid="{DE1CCC05-96CE-4C84-9985-67E006F2E248}"/>
    <cellStyle name="Header2 2 2 9 2 2" xfId="3504" xr:uid="{6E51800E-9A4B-438D-AE81-F4E82E4FB9C7}"/>
    <cellStyle name="Header2 2 2 9 2 3" xfId="5221" xr:uid="{3CC426E6-662F-4262-B060-FAB6B6671842}"/>
    <cellStyle name="Header2 2 2 9 3" xfId="1143" xr:uid="{89BB3480-892A-44E6-9F4C-B739E81CE6EA}"/>
    <cellStyle name="Header2 2 2 9 3 2" xfId="2657" xr:uid="{AF597D0B-D12E-4524-94C9-A2AC4191B977}"/>
    <cellStyle name="Header2 2 2 9 3 3" xfId="4374" xr:uid="{B6298F75-0535-4AC5-8188-9CE0AF6B0A6B}"/>
    <cellStyle name="Header2 2 2 9 4" xfId="1487" xr:uid="{8E488339-27EB-4B89-BB8B-BA88E51A2A11}"/>
    <cellStyle name="Header2 2 2 9 4 2" xfId="2447" xr:uid="{980FEAC1-91AA-4D0F-A977-FF1FE0DB8E37}"/>
    <cellStyle name="Header2 2 2 9 4 3" xfId="4164" xr:uid="{30D1B931-BEA3-4C3B-B432-952922E7431E}"/>
    <cellStyle name="Header2 2 2 9 5" xfId="1716" xr:uid="{96862F21-F4BA-4D99-A750-2B44317F8BB3}"/>
    <cellStyle name="Header2 2 2 9 5 2" xfId="2647" xr:uid="{87D6A8A6-2007-47DE-BB64-262695E21579}"/>
    <cellStyle name="Header2 2 2 9 5 3" xfId="4059" xr:uid="{C2D79996-B6BD-4EDA-9F6E-0091B28EA942}"/>
    <cellStyle name="Header2 2 2 9 6" xfId="1943" xr:uid="{EBD660BA-CB08-45D4-8A40-9862558DAB3D}"/>
    <cellStyle name="Header2 2 2 9 6 2" xfId="3660" xr:uid="{75D2FDDD-F599-4C2E-955B-423EB9A02CFA}"/>
    <cellStyle name="Header2 2 2 9 6 3" xfId="5375" xr:uid="{69873F9F-67D1-468B-8ED6-DD2D30924728}"/>
    <cellStyle name="Header2 2 2 9 7" xfId="2590" xr:uid="{2660F39F-92D0-43A9-A3F4-438153571016}"/>
    <cellStyle name="Header2 2 2 9 8" xfId="4307" xr:uid="{05608338-AD97-4E7B-BD16-73E3C929A2C5}"/>
    <cellStyle name="Header2 2 3" xfId="375" xr:uid="{F31F77F8-E315-45E0-AD9D-E9D496E3B14A}"/>
    <cellStyle name="Header2 2 3 2" xfId="896" xr:uid="{96F5033D-FA30-4A67-931F-315587C5BCA5}"/>
    <cellStyle name="Header2 2 3 2 2" xfId="3094" xr:uid="{2DFE981E-534C-4865-A7A6-FA4ECDAF0B76}"/>
    <cellStyle name="Header2 2 3 2 3" xfId="4811" xr:uid="{D42D43FE-367E-4A51-BB9B-5368A6E4A184}"/>
    <cellStyle name="Header2 2 3 3" xfId="1181" xr:uid="{6EFB570C-B2B1-431A-B2B8-A2880CAACCE0}"/>
    <cellStyle name="Header2 2 3 3 2" xfId="3470" xr:uid="{A6BB06D4-BB3A-49D6-AF6C-28D64190B3DD}"/>
    <cellStyle name="Header2 2 3 3 3" xfId="5187" xr:uid="{E8082C23-B33A-4CD9-8350-12E76CB0DE02}"/>
    <cellStyle name="Header2 2 3 4" xfId="1295" xr:uid="{A34E3AB4-9FE8-4737-B432-E8F236385352}"/>
    <cellStyle name="Header2 2 3 4 2" xfId="3086" xr:uid="{9BAF33C3-C494-498D-BA58-5552001538E9}"/>
    <cellStyle name="Header2 2 3 4 3" xfId="4803" xr:uid="{E2D56E85-8CFA-465F-B097-EFEDB06A4CA5}"/>
    <cellStyle name="Header2 2 3 5" xfId="1526" xr:uid="{5A4FB2F0-E77F-4334-84F8-7D7B78853EEB}"/>
    <cellStyle name="Header2 2 3 5 2" xfId="2588" xr:uid="{9C578EB6-0619-4664-9897-4EE937EF2363}"/>
    <cellStyle name="Header2 2 3 5 3" xfId="4305" xr:uid="{20FC647A-6AAF-46A2-9E62-EE26EC9A886B}"/>
    <cellStyle name="Header2 2 3 6" xfId="1755" xr:uid="{3E1EA9B2-15FB-412B-B93B-FE6B45624AB1}"/>
    <cellStyle name="Header2 2 3 6 2" xfId="2113" xr:uid="{2FC6D20A-0F9A-4819-BF47-A90207CD7B44}"/>
    <cellStyle name="Header2 2 3 6 3" xfId="3675" xr:uid="{1801FD8E-63B1-435C-866F-0DFABF282898}"/>
    <cellStyle name="Header2 2 3 7" xfId="2517" xr:uid="{A1BFBD4A-D461-4E36-AD80-5738A6A5AE86}"/>
    <cellStyle name="Header2 2 3 8" xfId="4234" xr:uid="{442ED362-14A5-4EAB-B676-946FEB47E452}"/>
    <cellStyle name="Header2 2 4" xfId="2046" xr:uid="{20BC0E6E-788B-4E55-AE74-06BDBB4B5DCF}"/>
    <cellStyle name="Header2 2 5" xfId="3763" xr:uid="{CC8FF8F4-2E4C-4A8A-969A-873DDF3BEB0A}"/>
    <cellStyle name="Header2 3" xfId="322" xr:uid="{1429466B-0577-4722-85D3-68E1DBB9D911}"/>
    <cellStyle name="Header2 3 10" xfId="599" xr:uid="{D1360E6B-84D7-4E08-899F-72168525FC78}"/>
    <cellStyle name="Header2 3 10 2" xfId="1104" xr:uid="{891C4FFB-A4C4-4439-8B7F-23A205C39411}"/>
    <cellStyle name="Header2 3 10 2 2" xfId="3323" xr:uid="{7AF9CF25-13FA-4DE9-A03A-F61E2A46C7D3}"/>
    <cellStyle name="Header2 3 10 2 3" xfId="5040" xr:uid="{8C584803-57A8-4D7D-B7A5-8048FE8B9064}"/>
    <cellStyle name="Header2 3 10 3" xfId="1170" xr:uid="{AFF588AD-CE8C-47C7-BD00-D680F91F27E9}"/>
    <cellStyle name="Header2 3 10 3 2" xfId="2144" xr:uid="{3EA085EF-7A03-41EA-9BF7-CA33DF1A4220}"/>
    <cellStyle name="Header2 3 10 3 3" xfId="3861" xr:uid="{5B9D507E-DDD5-4C1C-B8F0-233758250291}"/>
    <cellStyle name="Header2 3 10 4" xfId="1493" xr:uid="{E2863D1E-978B-4D0D-BD3F-14E9D29EAB8E}"/>
    <cellStyle name="Header2 3 10 4 2" xfId="2439" xr:uid="{2F94DDBC-22BA-4AE7-BB98-325609926B14}"/>
    <cellStyle name="Header2 3 10 4 3" xfId="4156" xr:uid="{ABE5FB22-E36B-403D-8303-10529F0E92F4}"/>
    <cellStyle name="Header2 3 10 5" xfId="1722" xr:uid="{435DB750-497E-4C9C-A316-D47E376498B9}"/>
    <cellStyle name="Header2 3 10 5 2" xfId="3057" xr:uid="{62E930EB-E445-40E2-97BD-006225F37121}"/>
    <cellStyle name="Header2 3 10 5 3" xfId="5134" xr:uid="{04227086-8934-4567-A717-F763083404FF}"/>
    <cellStyle name="Header2 3 10 6" xfId="1949" xr:uid="{56521DFD-42DB-4A7D-B523-594DD5EA63E3}"/>
    <cellStyle name="Header2 3 10 6 2" xfId="3666" xr:uid="{33E021B6-F446-49A3-B2C2-23FAD24BB1E9}"/>
    <cellStyle name="Header2 3 10 6 3" xfId="5381" xr:uid="{9817F824-0952-47DB-8710-97CF72F5D141}"/>
    <cellStyle name="Header2 3 10 7" xfId="2347" xr:uid="{32D4916A-BB13-4EC8-9F29-29C4C0AB9782}"/>
    <cellStyle name="Header2 3 10 8" xfId="4064" xr:uid="{0CA7CC04-C8ED-4D43-8F16-F0DC5FBE8224}"/>
    <cellStyle name="Header2 3 11" xfId="602" xr:uid="{CC929AD8-C9F9-43AB-8F46-28CAA6B14520}"/>
    <cellStyle name="Header2 3 11 2" xfId="1107" xr:uid="{D7089965-CCEB-4D2F-93DD-C8E80E979015}"/>
    <cellStyle name="Header2 3 11 2 2" xfId="2835" xr:uid="{D3696663-D712-427A-98F9-B956FDB95D90}"/>
    <cellStyle name="Header2 3 11 2 3" xfId="4552" xr:uid="{DE0D8A97-FED7-4535-9A39-D8621F094FF7}"/>
    <cellStyle name="Header2 3 11 3" xfId="1266" xr:uid="{C2D172C9-8932-4226-B57F-8357017C68B3}"/>
    <cellStyle name="Header2 3 11 3 2" xfId="2649" xr:uid="{24D34389-D981-4642-B1B9-8581F068AD6A}"/>
    <cellStyle name="Header2 3 11 3 3" xfId="4366" xr:uid="{43BF8988-80A0-421A-954C-8B99475CA297}"/>
    <cellStyle name="Header2 3 11 4" xfId="1496" xr:uid="{1B5010F7-8AE2-4A19-9416-17E742A4D20A}"/>
    <cellStyle name="Header2 3 11 4 2" xfId="2125" xr:uid="{FE8EECCA-A791-41C8-B2F9-404DD7DCAE66}"/>
    <cellStyle name="Header2 3 11 4 3" xfId="3842" xr:uid="{E00F8131-83D1-42B1-9AB0-3DB9D4ADD71E}"/>
    <cellStyle name="Header2 3 11 5" xfId="1725" xr:uid="{D45730F4-FF2B-468F-8034-715FD2F5137F}"/>
    <cellStyle name="Header2 3 11 5 2" xfId="2335" xr:uid="{826A7B4D-EC94-4788-A88B-02C8FF110E6D}"/>
    <cellStyle name="Header2 3 11 5 3" xfId="4280" xr:uid="{7F4AFB61-7A64-4DF6-B54C-EDC5D721CD9D}"/>
    <cellStyle name="Header2 3 11 6" xfId="1952" xr:uid="{3C2E2F88-5E9B-4F59-8737-60638F723ABC}"/>
    <cellStyle name="Header2 3 11 6 2" xfId="3669" xr:uid="{46B24E0E-C01B-4884-95F4-A0C873CEA48E}"/>
    <cellStyle name="Header2 3 11 6 3" xfId="5384" xr:uid="{E9316D13-2E7B-47E9-A992-A78E73D6F586}"/>
    <cellStyle name="Header2 3 11 7" xfId="3004" xr:uid="{4669C235-4BAE-4F54-9FBF-BBBF884173A3}"/>
    <cellStyle name="Header2 3 11 8" xfId="4721" xr:uid="{80563DB0-12C0-4481-98F6-6849904D92CB}"/>
    <cellStyle name="Header2 3 12" xfId="845" xr:uid="{E3611E22-E9DE-4F7B-AB62-1B24C23611D3}"/>
    <cellStyle name="Header2 3 12 2" xfId="2053" xr:uid="{324E1674-3FA7-4462-B225-D8B8AD08DCBE}"/>
    <cellStyle name="Header2 3 12 3" xfId="3770" xr:uid="{70759D2A-1483-4708-9BC4-9D6FE4A7F0ED}"/>
    <cellStyle name="Header2 3 13" xfId="654" xr:uid="{279191CE-7A5F-4F31-AE08-643A7658A298}"/>
    <cellStyle name="Header2 3 13 2" xfId="2072" xr:uid="{0A243E86-454C-4F39-A5C4-DE5B7FF213F6}"/>
    <cellStyle name="Header2 3 13 3" xfId="3789" xr:uid="{D5D609FA-1EF3-446F-AD2B-7AE0326F9CF6}"/>
    <cellStyle name="Header2 3 14" xfId="763" xr:uid="{37CCCC5B-061D-4D14-B5D5-73069C615DEC}"/>
    <cellStyle name="Header2 3 14 2" xfId="2056" xr:uid="{1E921F32-2267-4805-92F4-03B826CAEB9D}"/>
    <cellStyle name="Header2 3 14 3" xfId="3773" xr:uid="{B406628D-D385-40E7-9823-1252D4C304AF}"/>
    <cellStyle name="Header2 3 15" xfId="1117" xr:uid="{10DD6662-517F-4C32-AD88-7E76CFA45D52}"/>
    <cellStyle name="Header2 3 15 2" xfId="3127" xr:uid="{4F1DD514-A31F-4E60-9FD0-DEDE5C8B157B}"/>
    <cellStyle name="Header2 3 15 3" xfId="4844" xr:uid="{7C9ABC81-784F-4281-8DFE-38EEE9C4B9B1}"/>
    <cellStyle name="Header2 3 16" xfId="843" xr:uid="{2ED5ACFD-6B24-4ADF-B96F-DCCAC2DCA9EE}"/>
    <cellStyle name="Header2 3 16 2" xfId="2668" xr:uid="{04A9E689-5745-43F6-88F2-2A7415B0ADEB}"/>
    <cellStyle name="Header2 3 16 3" xfId="4385" xr:uid="{0DCD2B11-EBBF-4E45-B1D9-7891ECE4C5AF}"/>
    <cellStyle name="Header2 3 17" xfId="2327" xr:uid="{909C8C3D-9EBB-41A5-9016-8F61723C29FE}"/>
    <cellStyle name="Header2 3 18" xfId="4044" xr:uid="{3994BDE1-EDD8-452D-A0B7-A75B32976643}"/>
    <cellStyle name="Header2 3 2" xfId="502" xr:uid="{B5BFB392-77A9-4238-AA32-F52745858306}"/>
    <cellStyle name="Header2 3 2 2" xfId="1015" xr:uid="{EA1ED26C-E551-4E30-BA86-A7BE1D24F58E}"/>
    <cellStyle name="Header2 3 2 2 2" xfId="3006" xr:uid="{D1FFE8E2-41D5-4377-A6AE-4AF2C0FBF6A7}"/>
    <cellStyle name="Header2 3 2 2 3" xfId="4723" xr:uid="{57746F59-440B-42C4-9CE7-650E2729B66D}"/>
    <cellStyle name="Header2 3 2 3" xfId="830" xr:uid="{D88B2963-2EE9-4591-98F2-ED426C605D7C}"/>
    <cellStyle name="Header2 3 2 3 2" xfId="2870" xr:uid="{1B8DADBA-B6CF-4500-9E72-5BDBB79CBEAA}"/>
    <cellStyle name="Header2 3 2 3 3" xfId="4587" xr:uid="{3925A686-5DBC-442C-90AC-A67A62E5B196}"/>
    <cellStyle name="Header2 3 2 4" xfId="1407" xr:uid="{0690218E-2CB9-403B-B6B2-BD50CB628828}"/>
    <cellStyle name="Header2 3 2 4 2" xfId="2925" xr:uid="{0261E98D-C3FE-43C9-88E1-88218A1BD12C}"/>
    <cellStyle name="Header2 3 2 4 3" xfId="4642" xr:uid="{8D06DB22-B6EF-4D75-9371-2C1BB4FE44BC}"/>
    <cellStyle name="Header2 3 2 5" xfId="1637" xr:uid="{963815B7-4C55-430B-8BC1-730F01DA3937}"/>
    <cellStyle name="Header2 3 2 5 2" xfId="2368" xr:uid="{4A091170-1FF6-42DD-B6DC-57381F90BBF4}"/>
    <cellStyle name="Header2 3 2 5 3" xfId="4630" xr:uid="{1D8B5B01-128F-4844-BAAC-E9AE7BDB5313}"/>
    <cellStyle name="Header2 3 2 6" xfId="1865" xr:uid="{29344645-F745-489C-8C09-27A764978E10}"/>
    <cellStyle name="Header2 3 2 6 2" xfId="3582" xr:uid="{16577BE9-2DD9-4F06-AB78-6B51C147F412}"/>
    <cellStyle name="Header2 3 2 6 3" xfId="5297" xr:uid="{3AF23D40-AEBB-4F3D-A4B1-815BAD292753}"/>
    <cellStyle name="Header2 3 2 7" xfId="2318" xr:uid="{2F123009-3735-4E13-8E43-E8517E31AC67}"/>
    <cellStyle name="Header2 3 2 8" xfId="4035" xr:uid="{F94561EC-2317-4A19-A51C-21DD7D737C5B}"/>
    <cellStyle name="Header2 3 3" xfId="527" xr:uid="{BD7ECD75-B063-4D44-97A2-58A51F3FF428}"/>
    <cellStyle name="Header2 3 3 2" xfId="1037" xr:uid="{0D8EBD17-B073-4CFC-9CCD-8F9EA9EC4C02}"/>
    <cellStyle name="Header2 3 3 2 2" xfId="3489" xr:uid="{9CE45A88-AF93-4D94-8647-19F2B679A2D8}"/>
    <cellStyle name="Header2 3 3 2 3" xfId="5206" xr:uid="{E92EADDE-796C-465A-97E8-739C52438AF0}"/>
    <cellStyle name="Header2 3 3 3" xfId="697" xr:uid="{2A57FCE9-E47B-49AF-9172-D257AD9711D5}"/>
    <cellStyle name="Header2 3 3 3 2" xfId="2506" xr:uid="{BEFCF731-E4EC-47D8-B693-0C2E8DF16439}"/>
    <cellStyle name="Header2 3 3 3 3" xfId="4223" xr:uid="{BBFDAE9F-72A6-492A-B755-E5B3C6AF7D12}"/>
    <cellStyle name="Header2 3 3 4" xfId="1428" xr:uid="{17FF0700-51FD-4CED-B4CA-6F478BED30E4}"/>
    <cellStyle name="Header2 3 3 4 2" xfId="2410" xr:uid="{FA3E70D0-7A44-4603-9377-5FDEFB9DA1A2}"/>
    <cellStyle name="Header2 3 3 4 3" xfId="4127" xr:uid="{E080CAD3-E135-4D3C-90E1-8507FECC66D6}"/>
    <cellStyle name="Header2 3 3 5" xfId="1658" xr:uid="{3C60C2B0-0C1B-4161-9477-EF5F7FC678C6}"/>
    <cellStyle name="Header2 3 3 5 2" xfId="2019" xr:uid="{BCA20348-2F77-4B4B-BF0C-B4524F25C631}"/>
    <cellStyle name="Header2 3 3 5 3" xfId="3738" xr:uid="{52CCE103-B437-461F-ACF3-7194AC19A819}"/>
    <cellStyle name="Header2 3 3 6" xfId="1886" xr:uid="{7DC3E584-4197-4CB1-BD20-23A1596C2039}"/>
    <cellStyle name="Header2 3 3 6 2" xfId="3603" xr:uid="{001655B2-D845-40A0-A25C-852B5CA753DD}"/>
    <cellStyle name="Header2 3 3 6 3" xfId="5318" xr:uid="{D1EA824D-9537-4620-A98B-91CE4A2C20D9}"/>
    <cellStyle name="Header2 3 3 7" xfId="2561" xr:uid="{AF85BAB1-F5AD-4FB5-A4AA-ED4072A08211}"/>
    <cellStyle name="Header2 3 3 8" xfId="4278" xr:uid="{2329AF8F-CFF9-4F24-AE73-5ACDF69BC61B}"/>
    <cellStyle name="Header2 3 4" xfId="538" xr:uid="{6E8C4F3B-1BB1-43B2-9E10-6362F6DEA159}"/>
    <cellStyle name="Header2 3 4 2" xfId="1047" xr:uid="{05ACA42E-4943-45C8-9C16-CE32B8D41C75}"/>
    <cellStyle name="Header2 3 4 2 2" xfId="2816" xr:uid="{F2CEB77D-4B99-47BC-B508-F3CA8C8A3C47}"/>
    <cellStyle name="Header2 3 4 2 3" xfId="4533" xr:uid="{0E73C789-141E-4FAB-BA3B-6CE2192BD3AF}"/>
    <cellStyle name="Header2 3 4 3" xfId="1260" xr:uid="{6C78D189-9423-4037-98BF-EFAA88F83C10}"/>
    <cellStyle name="Header2 3 4 3 2" xfId="2626" xr:uid="{4BD89DDA-2B9D-426D-8AB8-811BBBD57EF4}"/>
    <cellStyle name="Header2 3 4 3 3" xfId="4343" xr:uid="{E512CCC0-B5D5-4904-B470-9054E2B102C8}"/>
    <cellStyle name="Header2 3 4 4" xfId="1438" xr:uid="{46A5FD59-3D85-4044-BB80-2BC7A214EE0D}"/>
    <cellStyle name="Header2 3 4 4 2" xfId="2932" xr:uid="{7676BC64-B8DB-4539-8C97-86E6E9EF6CC2}"/>
    <cellStyle name="Header2 3 4 4 3" xfId="4649" xr:uid="{3E82C890-5363-42CA-977E-9BB79923C488}"/>
    <cellStyle name="Header2 3 4 5" xfId="1668" xr:uid="{EA31D785-98F2-48FA-9F94-97649C54C05C}"/>
    <cellStyle name="Header2 3 4 5 2" xfId="3232" xr:uid="{E6132D10-5B38-4E99-93F5-1F71F44EACC8}"/>
    <cellStyle name="Header2 3 4 5 3" xfId="3728" xr:uid="{6C85EC16-D878-4317-B234-307075C5F5A3}"/>
    <cellStyle name="Header2 3 4 6" xfId="1896" xr:uid="{9CCC1F1D-2C9D-4A8E-8B0B-58CF57037507}"/>
    <cellStyle name="Header2 3 4 6 2" xfId="3613" xr:uid="{46341D03-0A7E-438D-84A1-97ADC600E22B}"/>
    <cellStyle name="Header2 3 4 6 3" xfId="5328" xr:uid="{17234163-B284-4A72-8470-1B3D339C9BAC}"/>
    <cellStyle name="Header2 3 4 7" xfId="3359" xr:uid="{D97AA506-FFF1-4F39-9C2E-89D4ED71AB1A}"/>
    <cellStyle name="Header2 3 4 8" xfId="5076" xr:uid="{83C92E2C-100F-4ED5-B0B6-E9AF5022BC5D}"/>
    <cellStyle name="Header2 3 5" xfId="550" xr:uid="{A5112377-2C28-4DCD-904C-AA6EA7D7E588}"/>
    <cellStyle name="Header2 3 5 2" xfId="1059" xr:uid="{72EDC676-60ED-4682-AA3C-A16BA70BE270}"/>
    <cellStyle name="Header2 3 5 2 2" xfId="2797" xr:uid="{9C0DF392-7110-4F40-8574-D395C9C84D39}"/>
    <cellStyle name="Header2 3 5 2 3" xfId="4514" xr:uid="{3C098A7F-6E15-4B18-A554-E5931C3DE07F}"/>
    <cellStyle name="Header2 3 5 3" xfId="784" xr:uid="{2CC0B63D-D225-4170-BECD-DE8E9C62424D}"/>
    <cellStyle name="Header2 3 5 3 2" xfId="2698" xr:uid="{2A07A41D-61E1-4E59-A321-7FC3274908A3}"/>
    <cellStyle name="Header2 3 5 3 3" xfId="4415" xr:uid="{85E70E94-5292-4FFD-B323-6E759B22BBA3}"/>
    <cellStyle name="Header2 3 5 4" xfId="1450" xr:uid="{93AEB707-D000-44B6-BF71-9B60A6183994}"/>
    <cellStyle name="Header2 3 5 4 2" xfId="2511" xr:uid="{2B81D312-4F5B-4E27-B118-5007A6A96C81}"/>
    <cellStyle name="Header2 3 5 4 3" xfId="4228" xr:uid="{37F2FBDC-31D3-4600-A55C-70A9D1E88DCF}"/>
    <cellStyle name="Header2 3 5 5" xfId="1680" xr:uid="{F63D27E9-583C-4889-BAE3-0F128AC81B89}"/>
    <cellStyle name="Header2 3 5 5 2" xfId="2884" xr:uid="{85714F99-91C5-4B6B-A78F-321E973B8928}"/>
    <cellStyle name="Header2 3 5 5 3" xfId="4091" xr:uid="{D2DF4B13-14C4-4120-A63F-96E8F3F8481A}"/>
    <cellStyle name="Header2 3 5 6" xfId="1908" xr:uid="{42C4375F-8D5B-4187-8FBA-59DBCABBE5EE}"/>
    <cellStyle name="Header2 3 5 6 2" xfId="3625" xr:uid="{12F480D3-89FD-4D4B-8E23-B9FBD0ED2196}"/>
    <cellStyle name="Header2 3 5 6 3" xfId="5340" xr:uid="{FBC177F3-1AEC-4239-B98C-09A97D8C838C}"/>
    <cellStyle name="Header2 3 5 7" xfId="3394" xr:uid="{2ADCFF59-5D5C-4579-8F02-F1B6CD2ACF19}"/>
    <cellStyle name="Header2 3 5 8" xfId="5111" xr:uid="{2C59B72F-F45B-43FE-BA76-48BA8BDCDCBF}"/>
    <cellStyle name="Header2 3 6" xfId="562" xr:uid="{E8DD850D-C27F-43CD-8AED-5A8D3899FEFC}"/>
    <cellStyle name="Header2 3 6 2" xfId="1071" xr:uid="{E36D5923-0656-49EC-A642-A88625F5C122}"/>
    <cellStyle name="Header2 3 6 2 2" xfId="2656" xr:uid="{1D1B3874-B1E5-4FF9-89B4-C4281BE4B56F}"/>
    <cellStyle name="Header2 3 6 2 3" xfId="4373" xr:uid="{2EB51034-5632-4D3B-A668-B33BAEAF1F70}"/>
    <cellStyle name="Header2 3 6 3" xfId="1160" xr:uid="{E1F6B18D-C546-4EFB-8EB4-ABEC47987FFA}"/>
    <cellStyle name="Header2 3 6 3 2" xfId="2041" xr:uid="{1670B93D-ADC0-429A-B1F6-7F35AEAABB16}"/>
    <cellStyle name="Header2 3 6 3 3" xfId="3758" xr:uid="{DFD208F7-4CA6-4167-B6C5-9EFD385A55E1}"/>
    <cellStyle name="Header2 3 6 4" xfId="1462" xr:uid="{5C529982-E2F6-4EA2-8F46-FEECEA12A37A}"/>
    <cellStyle name="Header2 3 6 4 2" xfId="2874" xr:uid="{C27F4C22-E3E9-481A-AAF0-4542276105D8}"/>
    <cellStyle name="Header2 3 6 4 3" xfId="4591" xr:uid="{16F93527-1BAA-44E1-AE35-803F732ACEEC}"/>
    <cellStyle name="Header2 3 6 5" xfId="1692" xr:uid="{F89046DA-F38B-433F-AA8A-0697AA0B9BE1}"/>
    <cellStyle name="Header2 3 6 5 2" xfId="3241" xr:uid="{2C5D0CDC-6A95-40A2-94B4-9B1A485DACEF}"/>
    <cellStyle name="Header2 3 6 5 3" xfId="4122" xr:uid="{D8B49790-0DDA-4B3E-A9A4-75B9EE79D1EC}"/>
    <cellStyle name="Header2 3 6 6" xfId="1920" xr:uid="{95D350A6-B27A-4BB8-94AC-CA160DD26F2D}"/>
    <cellStyle name="Header2 3 6 6 2" xfId="3637" xr:uid="{3BFE72CA-5080-4CA2-9774-432A81E4314B}"/>
    <cellStyle name="Header2 3 6 6 3" xfId="5352" xr:uid="{4FF59E52-4106-4109-8A99-7C3D860B3033}"/>
    <cellStyle name="Header2 3 6 7" xfId="2690" xr:uid="{0B20F1BD-618F-40B4-8DB2-8B90E36F5A28}"/>
    <cellStyle name="Header2 3 6 8" xfId="4407" xr:uid="{1BE384C4-7BD7-40AA-99D3-46947A0E1222}"/>
    <cellStyle name="Header2 3 7" xfId="573" xr:uid="{B443C1AA-ADE7-45F9-AA8A-45F230149B27}"/>
    <cellStyle name="Header2 3 7 2" xfId="1082" xr:uid="{6FF072ED-4AF9-41AF-B184-0843C3A249FE}"/>
    <cellStyle name="Header2 3 7 2 2" xfId="2853" xr:uid="{F0B75724-3A47-4751-8D1A-3F1E7F116124}"/>
    <cellStyle name="Header2 3 7 2 3" xfId="4570" xr:uid="{E70617CB-8079-428B-8F4D-EC598220428E}"/>
    <cellStyle name="Header2 3 7 3" xfId="835" xr:uid="{AA40BE78-AC8F-4F64-AA2F-C60602311472}"/>
    <cellStyle name="Header2 3 7 3 2" xfId="2993" xr:uid="{8B803460-D3C4-462B-B8D9-35D2439E18E5}"/>
    <cellStyle name="Header2 3 7 3 3" xfId="4710" xr:uid="{952BC64E-6E25-46F2-B23F-2F3820A53CE8}"/>
    <cellStyle name="Header2 3 7 4" xfId="1471" xr:uid="{785623DF-3B24-4634-B376-DF6C4DC2C293}"/>
    <cellStyle name="Header2 3 7 4 2" xfId="2964" xr:uid="{A6F1F3E2-C74B-4F4F-95FC-F5878E7D7DC1}"/>
    <cellStyle name="Header2 3 7 4 3" xfId="4681" xr:uid="{B471EA3D-6255-4BD8-A3A5-9CC488E35087}"/>
    <cellStyle name="Header2 3 7 5" xfId="1701" xr:uid="{1D3A14B2-9608-4B1D-99A4-0BF4DC0A017C}"/>
    <cellStyle name="Header2 3 7 5 2" xfId="2762" xr:uid="{FF4C4D75-03FC-4231-82B3-73179A5A1EC0}"/>
    <cellStyle name="Header2 3 7 5 3" xfId="4789" xr:uid="{60A7D593-4CAF-4F83-AC6D-5BE5434D353D}"/>
    <cellStyle name="Header2 3 7 6" xfId="1929" xr:uid="{863ED578-3CB4-43D5-84F4-64FC963CE872}"/>
    <cellStyle name="Header2 3 7 6 2" xfId="3646" xr:uid="{1E3CD165-B895-4492-A7D6-60635CCF6708}"/>
    <cellStyle name="Header2 3 7 6 3" xfId="5361" xr:uid="{83BAD55B-7AF9-4725-B827-7C7AC5716400}"/>
    <cellStyle name="Header2 3 7 7" xfId="2675" xr:uid="{5A1E18D6-29DE-417C-8F2C-2F18546E0FB9}"/>
    <cellStyle name="Header2 3 7 8" xfId="4392" xr:uid="{70800FCB-DFEC-4257-920D-05A1A8541C79}"/>
    <cellStyle name="Header2 3 8" xfId="582" xr:uid="{1FD50C1F-1D7F-44D7-9C35-9831EE49A124}"/>
    <cellStyle name="Header2 3 8 2" xfId="1089" xr:uid="{155F4145-0154-4A3E-B6D3-B30706806A6B}"/>
    <cellStyle name="Header2 3 8 2 2" xfId="2694" xr:uid="{79CE6798-FCD2-489D-A852-87A82BD638EA}"/>
    <cellStyle name="Header2 3 8 2 3" xfId="4411" xr:uid="{F0D53EDE-320B-4DF6-8A77-0C21A5F2000B}"/>
    <cellStyle name="Header2 3 8 3" xfId="1207" xr:uid="{AEAFE228-43A8-46E4-AA77-914F35F3A574}"/>
    <cellStyle name="Header2 3 8 3 2" xfId="2625" xr:uid="{158672B8-DA47-4651-9F66-A0ECFA78D3C5}"/>
    <cellStyle name="Header2 3 8 3 3" xfId="4342" xr:uid="{B658E545-A857-43B6-987A-A504BA5AAE3F}"/>
    <cellStyle name="Header2 3 8 4" xfId="1478" xr:uid="{41AB380C-DD14-41CA-A184-360D627E25BE}"/>
    <cellStyle name="Header2 3 8 4 2" xfId="3100" xr:uid="{238F563B-2AAC-4D18-A344-BDD953C52AF1}"/>
    <cellStyle name="Header2 3 8 4 3" xfId="4817" xr:uid="{C28A2CC7-D630-4FC5-9444-79A94AD8DC28}"/>
    <cellStyle name="Header2 3 8 5" xfId="1709" xr:uid="{82005F7B-BCFF-42B6-8963-FDA6F9183BAF}"/>
    <cellStyle name="Header2 3 8 5 2" xfId="3424" xr:uid="{110DA686-76DD-4BC5-B7B9-05040C880C62}"/>
    <cellStyle name="Header2 3 8 5 3" xfId="4406" xr:uid="{6786BA5A-3E4D-4414-9028-3AF3DFC7CBCC}"/>
    <cellStyle name="Header2 3 8 6" xfId="1936" xr:uid="{E1B6E944-1DAD-4D97-8E69-5F66AA22A0B5}"/>
    <cellStyle name="Header2 3 8 6 2" xfId="3653" xr:uid="{E1FEB88A-6855-45FB-9E02-B6E1B54AB9A6}"/>
    <cellStyle name="Header2 3 8 6 3" xfId="5368" xr:uid="{2E3981F7-37D0-4C15-85C7-D5F8297D456E}"/>
    <cellStyle name="Header2 3 8 7" xfId="3348" xr:uid="{354F1D39-2EE2-45D1-89B8-5682E24174CE}"/>
    <cellStyle name="Header2 3 8 8" xfId="5065" xr:uid="{38EC1B43-D0B1-4324-B0FE-96E514869F5C}"/>
    <cellStyle name="Header2 3 9" xfId="590" xr:uid="{0A5CAD49-5BB3-48C7-BE45-14C2B7FD1FF1}"/>
    <cellStyle name="Header2 3 9 2" xfId="1096" xr:uid="{958E2F0C-5362-4184-84EB-320E4004A46A}"/>
    <cellStyle name="Header2 3 9 2 2" xfId="2451" xr:uid="{EAFA99D7-03B8-4CA5-9980-463DEA9395E0}"/>
    <cellStyle name="Header2 3 9 2 3" xfId="4168" xr:uid="{E72CE09F-AF72-4435-8388-3B3714D371AD}"/>
    <cellStyle name="Header2 3 9 3" xfId="1171" xr:uid="{8648E2A7-0112-4563-BC0B-B6A9D7AB6BA1}"/>
    <cellStyle name="Header2 3 9 3 2" xfId="2143" xr:uid="{4EDE01B1-3516-4016-9696-E8A795C1DDE4}"/>
    <cellStyle name="Header2 3 9 3 3" xfId="3860" xr:uid="{EE19D09F-F177-4F3A-9E71-648F074D2E66}"/>
    <cellStyle name="Header2 3 9 4" xfId="1486" xr:uid="{E1C8F0EB-670F-4EEB-9971-4CDA77FF9921}"/>
    <cellStyle name="Header2 3 9 4 2" xfId="2845" xr:uid="{B591F7D6-0E0D-4D4E-A244-A8B714B01301}"/>
    <cellStyle name="Header2 3 9 4 3" xfId="4562" xr:uid="{F1167BFB-FB0F-4AD4-95E9-DBED55539CFA}"/>
    <cellStyle name="Header2 3 9 5" xfId="1715" xr:uid="{D15A8CC2-8C4E-460D-B04C-F9C5F2005A7D}"/>
    <cellStyle name="Header2 3 9 5 2" xfId="2945" xr:uid="{A5931C0B-8526-4385-9E62-9B7161984EE8}"/>
    <cellStyle name="Header2 3 9 5 3" xfId="4469" xr:uid="{5E245C8F-2B1C-441E-A84C-D582D248A07F}"/>
    <cellStyle name="Header2 3 9 6" xfId="1942" xr:uid="{3AC4277F-E538-44DF-BC76-D1EAD0C7AB60}"/>
    <cellStyle name="Header2 3 9 6 2" xfId="3659" xr:uid="{70B99C99-22EA-4557-A5B7-AB5CE07695D9}"/>
    <cellStyle name="Header2 3 9 6 3" xfId="5374" xr:uid="{8D1C02AC-4777-4139-82CE-A79553E4356B}"/>
    <cellStyle name="Header2 3 9 7" xfId="3013" xr:uid="{5F89625E-1F44-4E6B-8FA3-C15313AE9797}"/>
    <cellStyle name="Header2 3 9 8" xfId="4730" xr:uid="{E97DEC7E-59E6-43A0-B78D-DE12A11C2520}"/>
    <cellStyle name="Header2 4" xfId="374" xr:uid="{2D42C06E-0296-44E5-919D-27103647BF95}"/>
    <cellStyle name="Header2 4 2" xfId="895" xr:uid="{4F89186F-7DCC-4E1D-B1F7-BB0388ECB5EB}"/>
    <cellStyle name="Header2 4 2 2" xfId="3273" xr:uid="{B2BAB7ED-C7A8-403E-9808-9CD58D2A880A}"/>
    <cellStyle name="Header2 4 2 3" xfId="4990" xr:uid="{00C29EAF-9864-4099-B354-EC2C851DB187}"/>
    <cellStyle name="Header2 4 3" xfId="817" xr:uid="{33E5DF53-0F94-4EAE-BC9A-E05EA8E01279}"/>
    <cellStyle name="Header2 4 3 2" xfId="2849" xr:uid="{B4DD523D-EAFF-4E0A-8730-59BDA04F489C}"/>
    <cellStyle name="Header2 4 3 3" xfId="4566" xr:uid="{798E21B5-16BC-4344-AD7C-33CC595758B9}"/>
    <cellStyle name="Header2 4 4" xfId="1294" xr:uid="{C50F936D-208E-46CB-94F2-078B41B25D09}"/>
    <cellStyle name="Header2 4 4 2" xfId="3266" xr:uid="{D32DDFDF-72F1-425C-9E67-084924DF5525}"/>
    <cellStyle name="Header2 4 4 3" xfId="4983" xr:uid="{A4D21E8B-470A-4495-AFA2-BDB12E47B3D6}"/>
    <cellStyle name="Header2 4 5" xfId="1525" xr:uid="{5E2C9D29-D2C4-4851-8A42-6D089542B9A0}"/>
    <cellStyle name="Header2 4 5 2" xfId="2612" xr:uid="{ADC49081-F766-4D92-A9A0-0980B8A5B46A}"/>
    <cellStyle name="Header2 4 5 3" xfId="4329" xr:uid="{AFEC670D-FB24-4F71-B400-3B7DFB9DD158}"/>
    <cellStyle name="Header2 4 6" xfId="1754" xr:uid="{3383E4A3-542A-4ADC-AFE2-39907124B144}"/>
    <cellStyle name="Header2 4 6 2" xfId="2003" xr:uid="{E4A51E10-1C97-4B75-89C9-45B63E67F37E}"/>
    <cellStyle name="Header2 4 6 3" xfId="3721" xr:uid="{8BB96B1F-9CF1-4697-86EA-F0B7F38D6AC1}"/>
    <cellStyle name="Header2 4 7" xfId="3050" xr:uid="{D62706B6-C35F-4A49-92D9-568ACDC7A42A}"/>
    <cellStyle name="Header2 4 8" xfId="4767" xr:uid="{419250D3-CCE5-4FB6-A963-A4679D0287E0}"/>
    <cellStyle name="Header2 5" xfId="2045" xr:uid="{ABC19534-44FF-4B85-9C48-01BC833A17D7}"/>
    <cellStyle name="Header2 6" xfId="3762" xr:uid="{8622A071-67DB-4804-AA3D-1EE6DF76EE5A}"/>
    <cellStyle name="Header2_AFP Årsregnskap 2009 engelsk versjon 09 02 10" xfId="103" xr:uid="{A299B82E-832D-4033-A119-42717DDBDC47}"/>
    <cellStyle name="Heading 1 2" xfId="104" xr:uid="{C1492FDF-1110-44DA-9F45-CFB041F23E9E}"/>
    <cellStyle name="Heading 2 2" xfId="105" xr:uid="{FC99A61E-BD6A-4B8E-9395-B7CE94CB0FFF}"/>
    <cellStyle name="Heading 3 2" xfId="106" xr:uid="{BC8BEF38-CAE9-4336-8C10-B2E5144FAFC7}"/>
    <cellStyle name="Heading 4 2" xfId="107" xr:uid="{6686C786-D88C-45C9-953E-C13378FA54A1}"/>
    <cellStyle name="Hyperkobling_PLDT" xfId="108" xr:uid="{55F55BAE-B56F-498D-B822-65673DA1DB89}"/>
    <cellStyle name="Hyperlink" xfId="17" builtinId="8"/>
    <cellStyle name="Inndata" xfId="225" xr:uid="{4917EA02-C477-425C-B806-B25C73BA9E2C}"/>
    <cellStyle name="Inndata 10" xfId="421" xr:uid="{DB350E99-142A-444E-B171-3F7C581D2419}"/>
    <cellStyle name="Inndata 10 2" xfId="939" xr:uid="{10237A9E-311B-48E7-9D1D-70AC7F07C2D0}"/>
    <cellStyle name="Inndata 10 2 2" xfId="2564" xr:uid="{FB684620-41DA-4E11-9FF6-A6EBF2EDE933}"/>
    <cellStyle name="Inndata 10 2 3" xfId="4281" xr:uid="{FA006AA8-9B7B-437E-9FAD-0BA701BA32BB}"/>
    <cellStyle name="Inndata 10 3" xfId="1182" xr:uid="{ABA7C058-306A-455D-8099-81C6BF935CBC}"/>
    <cellStyle name="Inndata 10 3 2" xfId="3294" xr:uid="{E3F2023E-FBDA-4E02-8573-E038043CCEBB}"/>
    <cellStyle name="Inndata 10 3 3" xfId="5011" xr:uid="{204F5997-15E5-4EB9-8D21-7273215B4CF7}"/>
    <cellStyle name="Inndata 10 4" xfId="1337" xr:uid="{953D4E19-3A9C-45D6-9C0A-3D4F1F647749}"/>
    <cellStyle name="Inndata 10 4 2" xfId="2130" xr:uid="{6341FB6C-02F3-4A23-AF59-4FDF27BE9066}"/>
    <cellStyle name="Inndata 10 4 3" xfId="3847" xr:uid="{48C342E4-8194-4AD0-993D-65F1DEB4C87E}"/>
    <cellStyle name="Inndata 10 5" xfId="1567" xr:uid="{750183C2-26E8-47FA-AC00-1F364492E2CE}"/>
    <cellStyle name="Inndata 10 5 2" xfId="2197" xr:uid="{0779AC4B-E6DE-4203-82FB-7EA62CF72552}"/>
    <cellStyle name="Inndata 10 5 3" xfId="3745" xr:uid="{73EABDCA-8123-49E9-BB26-F3060DA0D07B}"/>
    <cellStyle name="Inndata 10 6" xfId="1796" xr:uid="{561D2EA8-E86F-4982-A546-632CF078A81F}"/>
    <cellStyle name="Inndata 10 6 2" xfId="1988" xr:uid="{922F7386-8C81-43AA-AC99-0D515FC59BE8}"/>
    <cellStyle name="Inndata 10 6 3" xfId="3706" xr:uid="{E2F7E3CF-489D-4F65-99AE-E1ABA898CDAC}"/>
    <cellStyle name="Inndata 10 7" xfId="2198" xr:uid="{63FBC1FC-0552-41C3-9913-FC9C743DE0BF}"/>
    <cellStyle name="Inndata 10 8" xfId="3915" xr:uid="{70DBF11C-1DFC-440D-BF1B-E84571DD5360}"/>
    <cellStyle name="Inndata 11" xfId="417" xr:uid="{F4FB24DA-27A6-488D-A043-E17728A3AEC5}"/>
    <cellStyle name="Inndata 11 2" xfId="935" xr:uid="{962C28BC-BE25-4080-A9CD-79D111F16931}"/>
    <cellStyle name="Inndata 11 2 2" xfId="2381" xr:uid="{76FDC734-CCBF-43F3-8CEC-04F9D41E6349}"/>
    <cellStyle name="Inndata 11 2 3" xfId="4098" xr:uid="{C7397D67-B244-4F66-AE64-E27F35E70DF8}"/>
    <cellStyle name="Inndata 11 3" xfId="752" xr:uid="{1524AC7B-5A88-4BE8-997F-0781EE6512F2}"/>
    <cellStyle name="Inndata 11 3 2" xfId="2387" xr:uid="{418C9A10-DBDB-4834-90EA-11A32BE38560}"/>
    <cellStyle name="Inndata 11 3 3" xfId="4104" xr:uid="{2A399EE8-42A7-469B-B1DF-51EBEDFD07EB}"/>
    <cellStyle name="Inndata 11 4" xfId="1333" xr:uid="{CA00AB2A-8922-49A5-9208-DC57D233BB9C}"/>
    <cellStyle name="Inndata 11 4 2" xfId="2437" xr:uid="{BF36ECB0-7208-4225-AAA5-16A7D368E0EC}"/>
    <cellStyle name="Inndata 11 4 3" xfId="4154" xr:uid="{F3BC4B28-45FD-4A66-A43F-8D004AB63D42}"/>
    <cellStyle name="Inndata 11 5" xfId="1563" xr:uid="{392C0913-FC63-4A0B-8A59-126A4ED36C9E}"/>
    <cellStyle name="Inndata 11 5 2" xfId="2203" xr:uid="{E3FC587E-2F36-46DC-8369-25353700923E}"/>
    <cellStyle name="Inndata 11 5 3" xfId="3920" xr:uid="{6DC01089-8A1A-43F1-A2BF-FD6B92B5AC44}"/>
    <cellStyle name="Inndata 11 6" xfId="1792" xr:uid="{818A2E39-1B78-4840-B170-AEEBBE5E4712}"/>
    <cellStyle name="Inndata 11 6 2" xfId="1990" xr:uid="{4F1F1209-B1C8-4B4E-B428-6F3FF2F2C8A9}"/>
    <cellStyle name="Inndata 11 6 3" xfId="3813" xr:uid="{9CB169D7-68A3-4039-9819-AFBE2E63CB00}"/>
    <cellStyle name="Inndata 11 7" xfId="2092" xr:uid="{79F7BD55-896C-4946-9FBE-EAB1938A824C}"/>
    <cellStyle name="Inndata 11 8" xfId="3809" xr:uid="{27FD392B-E628-4274-8E6E-3F1AAD836DF7}"/>
    <cellStyle name="Inndata 12" xfId="519" xr:uid="{C25A5181-C9A2-4FA6-9D6F-765F7F6A9734}"/>
    <cellStyle name="Inndata 12 2" xfId="1031" xr:uid="{2CE3A6A0-83CC-4172-BFBC-11E81A22EC95}"/>
    <cellStyle name="Inndata 12 2 2" xfId="3497" xr:uid="{EFC06AC0-E6FA-4887-8728-CEC802386DA9}"/>
    <cellStyle name="Inndata 12 2 3" xfId="5214" xr:uid="{F2A1A214-4B61-4095-B12D-9E7CD02C28A2}"/>
    <cellStyle name="Inndata 12 3" xfId="1172" xr:uid="{59EEF557-8990-43F2-A134-2895ABA1570D}"/>
    <cellStyle name="Inndata 12 3 2" xfId="2142" xr:uid="{4BC32316-9C6B-467A-94E1-837A61B9A9FD}"/>
    <cellStyle name="Inndata 12 3 3" xfId="3859" xr:uid="{993E2471-151D-4DAC-90A8-C950AA5F0942}"/>
    <cellStyle name="Inndata 12 4" xfId="1422" xr:uid="{B92684B0-F2FD-4BFF-B8B8-B5467D66CB45}"/>
    <cellStyle name="Inndata 12 4 2" xfId="2431" xr:uid="{6E86FCF1-E790-4352-B3D0-1BD66B15933E}"/>
    <cellStyle name="Inndata 12 4 3" xfId="4148" xr:uid="{85DCAD16-B334-4937-BD53-48A38698D525}"/>
    <cellStyle name="Inndata 12 5" xfId="1652" xr:uid="{8073786E-AB59-4393-9E20-3867E3764294}"/>
    <cellStyle name="Inndata 12 5 2" xfId="2989" xr:uid="{6B62F9F1-0DBE-4388-83F5-58ACC496E0FF}"/>
    <cellStyle name="Inndata 12 5 3" xfId="5068" xr:uid="{FDE3C97D-4A6F-459D-B78B-8F3F1B0A3A20}"/>
    <cellStyle name="Inndata 12 6" xfId="1880" xr:uid="{C064AE31-CDBF-4FBD-A88C-E62649376EAB}"/>
    <cellStyle name="Inndata 12 6 2" xfId="3597" xr:uid="{E8A13384-6A69-4707-9F4C-78195DC5DC5A}"/>
    <cellStyle name="Inndata 12 6 3" xfId="5312" xr:uid="{86C7E040-D3E8-4689-98FC-A6B5B5C8A724}"/>
    <cellStyle name="Inndata 12 7" xfId="2685" xr:uid="{53C0477E-2E72-4F1B-8B40-4B4A385CB39F}"/>
    <cellStyle name="Inndata 12 8" xfId="4402" xr:uid="{A341D14B-8A92-4FC9-BFCD-999AB7420D61}"/>
    <cellStyle name="Inndata 13" xfId="393" xr:uid="{34BF2C0D-140B-491A-ADF4-148BEA34D577}"/>
    <cellStyle name="Inndata 13 2" xfId="913" xr:uid="{F9DA4F6E-29E0-4E58-9204-6A482B238A70}"/>
    <cellStyle name="Inndata 13 2 2" xfId="3167" xr:uid="{C42A163E-863B-40DD-953A-23DF424508AB}"/>
    <cellStyle name="Inndata 13 2 3" xfId="4884" xr:uid="{FBEC9329-2E10-4331-9668-3163173855CE}"/>
    <cellStyle name="Inndata 13 3" xfId="776" xr:uid="{234A5A07-CB91-4F4F-9A77-E307E55A3036}"/>
    <cellStyle name="Inndata 13 3 2" xfId="3015" xr:uid="{EEE672FD-5960-455F-82A5-5B0CC017123F}"/>
    <cellStyle name="Inndata 13 3 3" xfId="4732" xr:uid="{98C264D4-500C-4FA7-ABBE-8EC5CDAC97D8}"/>
    <cellStyle name="Inndata 13 4" xfId="1313" xr:uid="{50148C31-E57D-4EF8-A2DD-46BB6E7EE403}"/>
    <cellStyle name="Inndata 13 4 2" xfId="2896" xr:uid="{5C796D24-440D-4327-8B8B-1DACA234FF06}"/>
    <cellStyle name="Inndata 13 4 3" xfId="4613" xr:uid="{4F853A3E-E2DB-430D-95D2-E39996CA7672}"/>
    <cellStyle name="Inndata 13 5" xfId="1543" xr:uid="{2D28B977-4314-4B4A-8FFB-F2573780EBF0}"/>
    <cellStyle name="Inndata 13 5 2" xfId="2315" xr:uid="{FE24EB4A-CAE0-489B-99BD-2188EE3A86E7}"/>
    <cellStyle name="Inndata 13 5 3" xfId="4032" xr:uid="{591E85E4-65F4-479E-82C2-C648C03C60DA}"/>
    <cellStyle name="Inndata 13 6" xfId="1772" xr:uid="{8EF72914-7015-4BB0-A54B-D582B5D0B750}"/>
    <cellStyle name="Inndata 13 6 2" xfId="2102" xr:uid="{3A39A9DF-8B63-4547-A188-13B1622C8031}"/>
    <cellStyle name="Inndata 13 6 3" xfId="3821" xr:uid="{30919A3D-0A54-4D5E-B6F0-95F0FB0EBB96}"/>
    <cellStyle name="Inndata 13 7" xfId="2774" xr:uid="{F1EBA9FF-BF89-48D9-AD54-71FFE156CA62}"/>
    <cellStyle name="Inndata 13 8" xfId="4491" xr:uid="{4F89E6FD-7FDB-4A5E-960F-75BB66BCB853}"/>
    <cellStyle name="Inndata 14" xfId="790" xr:uid="{8850328C-85FD-4916-AC14-6A963ED1E5EE}"/>
    <cellStyle name="Inndata 14 2" xfId="2786" xr:uid="{6AA7E719-4B7D-447D-A865-E2E05CFB5435}"/>
    <cellStyle name="Inndata 14 3" xfId="4503" xr:uid="{E1B24238-205E-479E-9C20-BA673DE0FDAA}"/>
    <cellStyle name="Inndata 15" xfId="692" xr:uid="{E4CA068A-FE93-4904-8748-7C2182323324}"/>
    <cellStyle name="Inndata 15 2" xfId="2709" xr:uid="{DEA9011D-2F45-4BA9-855D-6D3691345BA9}"/>
    <cellStyle name="Inndata 15 3" xfId="4426" xr:uid="{8FAEE66E-37D3-42DC-ADA1-6BE9DC4006F4}"/>
    <cellStyle name="Inndata 16" xfId="700" xr:uid="{6EC60A7D-151B-436D-8DA8-B777A2A6F99E}"/>
    <cellStyle name="Inndata 16 2" xfId="3460" xr:uid="{A10FFCB7-F33B-40DB-8FE5-1A7E76D4DD73}"/>
    <cellStyle name="Inndata 16 3" xfId="5177" xr:uid="{3900A525-DEC2-44D2-97CD-91D121DA2FB7}"/>
    <cellStyle name="Inndata 17" xfId="1248" xr:uid="{ABBA6940-756B-41FA-9598-45511654D916}"/>
    <cellStyle name="Inndata 17 2" xfId="3044" xr:uid="{D379AD10-7675-42EF-B071-4CF446A69BC4}"/>
    <cellStyle name="Inndata 17 3" xfId="4761" xr:uid="{77171B1E-5292-4ECD-A943-4202428989F0}"/>
    <cellStyle name="Inndata 18" xfId="1175" xr:uid="{5682454A-D55F-4F56-9F20-61439C6C60A0}"/>
    <cellStyle name="Inndata 18 2" xfId="3478" xr:uid="{495998CF-61A5-477B-B1F0-4581D497A69E}"/>
    <cellStyle name="Inndata 18 3" xfId="5195" xr:uid="{7E9E97CA-8BBB-4044-A1CF-F93FB0ED0D85}"/>
    <cellStyle name="Inndata 19" xfId="2580" xr:uid="{0A2412E8-75C8-48E3-B3AB-279F7C081C93}"/>
    <cellStyle name="Inndata 2" xfId="362" xr:uid="{10CFC9BF-CCC0-4E16-BECF-BCFBF259A1F7}"/>
    <cellStyle name="Inndata 2 2" xfId="884" xr:uid="{54474F6F-7B9A-4D78-96D2-682C204B0C54}"/>
    <cellStyle name="Inndata 2 2 2" xfId="3111" xr:uid="{2091A138-84C4-4599-9091-A5345EBB3F3F}"/>
    <cellStyle name="Inndata 2 2 3" xfId="4828" xr:uid="{E41E88C8-DF37-4398-A412-39CDBC6DF624}"/>
    <cellStyle name="Inndata 2 3" xfId="685" xr:uid="{9A01BF0B-91DD-49F2-B694-622622F89608}"/>
    <cellStyle name="Inndata 2 3 2" xfId="2958" xr:uid="{51D4CC54-C082-4284-AFCD-FDF053E569C7}"/>
    <cellStyle name="Inndata 2 3 3" xfId="4675" xr:uid="{53C496FD-2F91-4BA5-A416-5D750A00B555}"/>
    <cellStyle name="Inndata 2 4" xfId="1285" xr:uid="{653ADE56-63DE-424D-BC25-2E7776CC6E49}"/>
    <cellStyle name="Inndata 2 4 2" xfId="2792" xr:uid="{F4ADE2B4-1E84-411C-BB8C-3E938B7A42B2}"/>
    <cellStyle name="Inndata 2 4 3" xfId="4509" xr:uid="{3511AFA1-0BB8-4694-B67D-DB37B90FD313}"/>
    <cellStyle name="Inndata 2 5" xfId="1516" xr:uid="{AAC04D39-0372-444C-977D-4899919A23EE}"/>
    <cellStyle name="Inndata 2 5 2" xfId="2193" xr:uid="{A5B0DFA3-77B6-4153-9BBE-3EC80F45A4EC}"/>
    <cellStyle name="Inndata 2 5 3" xfId="3910" xr:uid="{75592617-1C74-419D-A90E-05ED903930D2}"/>
    <cellStyle name="Inndata 2 6" xfId="1745" xr:uid="{04708CF9-E04B-407D-AA7C-8FC353FC64F3}"/>
    <cellStyle name="Inndata 2 6 2" xfId="2010" xr:uid="{08A9B20A-CD45-4804-A25D-C28B63933713}"/>
    <cellStyle name="Inndata 2 6 3" xfId="4054" xr:uid="{3EC941ED-C68C-4866-B214-B1C7F8BB82F8}"/>
    <cellStyle name="Inndata 2 7" xfId="3031" xr:uid="{40F54A75-0265-4721-8641-D9AD29406DDD}"/>
    <cellStyle name="Inndata 2 8" xfId="4748" xr:uid="{FB50D32B-01B6-48C6-92F1-BCF2CCD42448}"/>
    <cellStyle name="Inndata 20" xfId="4297" xr:uid="{A2C321F7-E0D4-434D-9AF9-C1994C489B67}"/>
    <cellStyle name="Inndata 3" xfId="332" xr:uid="{423DFB6B-9667-4DC8-9403-558DDA8FF0D5}"/>
    <cellStyle name="Inndata 3 2" xfId="854" xr:uid="{3CC04F17-35CE-4BF5-AD77-86D8E0506137}"/>
    <cellStyle name="Inndata 3 2 2" xfId="3153" xr:uid="{BC157D64-B8FF-488D-AFF1-4BA399CEF658}"/>
    <cellStyle name="Inndata 3 2 3" xfId="4870" xr:uid="{BD8A4B4F-8F27-4759-8264-0FE3203D541E}"/>
    <cellStyle name="Inndata 3 3" xfId="816" xr:uid="{735A28EC-EFE5-4C8D-A699-F34E8964D0DB}"/>
    <cellStyle name="Inndata 3 3 2" xfId="2967" xr:uid="{8A49C353-1635-4E29-B080-6E0010DEB05F}"/>
    <cellStyle name="Inndata 3 3 3" xfId="4684" xr:uid="{CB486E01-3A5C-49A4-B751-6662473E1F6B}"/>
    <cellStyle name="Inndata 3 4" xfId="811" xr:uid="{B956154D-7A38-4F88-B983-A151337BA48E}"/>
    <cellStyle name="Inndata 3 4 2" xfId="3244" xr:uid="{81382852-A59A-4FF9-BA87-605F8F7BA5E3}"/>
    <cellStyle name="Inndata 3 4 3" xfId="4961" xr:uid="{EBBD9CFD-3862-43EB-B950-25C04F7359CB}"/>
    <cellStyle name="Inndata 3 5" xfId="807" xr:uid="{9C15717F-DBC6-4BDD-A35C-7DFB80CED204}"/>
    <cellStyle name="Inndata 3 5 2" xfId="2634" xr:uid="{E1F229D7-D17E-4419-BDCE-6E066FB9864C}"/>
    <cellStyle name="Inndata 3 5 3" xfId="4351" xr:uid="{2EE17CDD-7F8F-42F2-9C3A-2836D9828A39}"/>
    <cellStyle name="Inndata 3 6" xfId="1146" xr:uid="{62451F1B-7685-4DD0-A7F0-F569E395F3BC}"/>
    <cellStyle name="Inndata 3 6 2" xfId="3169" xr:uid="{2B89F0B9-CEFA-4C7A-90AD-C7CCB644E80C}"/>
    <cellStyle name="Inndata 3 6 3" xfId="4886" xr:uid="{F1624C94-62C3-4ED4-A092-6ED52F42107C}"/>
    <cellStyle name="Inndata 3 7" xfId="2545" xr:uid="{9D842F54-E345-4A10-B445-8B4BC8CFD5BF}"/>
    <cellStyle name="Inndata 3 8" xfId="4262" xr:uid="{A53AB57B-A850-41DB-89CA-ABB51BFD3303}"/>
    <cellStyle name="Inndata 4" xfId="377" xr:uid="{C5E7CA0E-3C1D-4551-BAB4-204659104AD6}"/>
    <cellStyle name="Inndata 4 2" xfId="897" xr:uid="{A8579CE9-8798-4508-A9E2-3CA2CF151AA1}"/>
    <cellStyle name="Inndata 4 2 2" xfId="2866" xr:uid="{2ED4E0DD-4780-48C0-BAA3-3187061D7C58}"/>
    <cellStyle name="Inndata 4 2 3" xfId="4583" xr:uid="{68F9FB70-6C94-43A9-BF6D-23723D5B0EB5}"/>
    <cellStyle name="Inndata 4 3" xfId="818" xr:uid="{52EF23FD-8D05-4F4E-AF8C-4DC68DE69880}"/>
    <cellStyle name="Inndata 4 3 2" xfId="2963" xr:uid="{E2BF4AD0-6308-422C-9889-3B50C79FFAB4}"/>
    <cellStyle name="Inndata 4 3 3" xfId="4680" xr:uid="{631CB67B-B534-4778-BF3F-B4DD9DC2F9CA}"/>
    <cellStyle name="Inndata 4 4" xfId="1297" xr:uid="{07522DC9-E0FB-4D5C-8DDA-1D4D1B8DB85F}"/>
    <cellStyle name="Inndata 4 4 2" xfId="2773" xr:uid="{7360A675-C515-4AF6-82D4-600E3BC1F4FF}"/>
    <cellStyle name="Inndata 4 4 3" xfId="4490" xr:uid="{29DAC7ED-758D-4A62-A2AF-A0E66F748D57}"/>
    <cellStyle name="Inndata 4 5" xfId="1527" xr:uid="{3D16769B-077D-4A3C-9550-E9C9BF1190E1}"/>
    <cellStyle name="Inndata 4 5 2" xfId="2466" xr:uid="{4599551B-41E2-4F6D-960B-95CC5C686444}"/>
    <cellStyle name="Inndata 4 5 3" xfId="4183" xr:uid="{9C5B2B64-3616-4A42-A307-7A9C940E2ADC}"/>
    <cellStyle name="Inndata 4 6" xfId="1756" xr:uid="{49E8EE55-ABF1-4A40-969E-6D77F1F1D4CA}"/>
    <cellStyle name="Inndata 4 6 2" xfId="2112" xr:uid="{A8412E9A-F1F2-40E4-ABBE-49CCD88682CF}"/>
    <cellStyle name="Inndata 4 6 3" xfId="3720" xr:uid="{68FFCDED-926D-4669-91BC-73B169D0182B}"/>
    <cellStyle name="Inndata 4 7" xfId="2325" xr:uid="{A8444AB9-D225-4685-B925-F4841B813FDD}"/>
    <cellStyle name="Inndata 4 8" xfId="4042" xr:uid="{50B31D98-FFA4-4961-9626-FFA1DF45C78F}"/>
    <cellStyle name="Inndata 5" xfId="391" xr:uid="{20A147B6-B5AF-4E22-977C-C6D0FDD4CCF4}"/>
    <cellStyle name="Inndata 5 2" xfId="911" xr:uid="{58691275-5CA3-43A4-8835-22EFFC5D475C}"/>
    <cellStyle name="Inndata 5 2 2" xfId="3517" xr:uid="{F52AFE7C-C6B9-4353-8CB6-6A6F3C3DE7BC}"/>
    <cellStyle name="Inndata 5 2 3" xfId="5234" xr:uid="{DD3ADE5E-E139-4281-A09C-E93E0D0A7023}"/>
    <cellStyle name="Inndata 5 3" xfId="866" xr:uid="{7E4D7DB9-4AC3-48A7-918E-5390569C2D4E}"/>
    <cellStyle name="Inndata 5 3 2" xfId="3138" xr:uid="{9F05FBB6-25A0-40FE-B205-60AA4A2D5284}"/>
    <cellStyle name="Inndata 5 3 3" xfId="4855" xr:uid="{E88B20EB-33F2-4446-A188-F4AAF3F9D8B3}"/>
    <cellStyle name="Inndata 5 4" xfId="1311" xr:uid="{2994A5D8-3B1D-4779-AC4B-A11BC0D1C1E8}"/>
    <cellStyle name="Inndata 5 4 2" xfId="3340" xr:uid="{049F98C4-3719-4EDF-B570-DC0700BA46A8}"/>
    <cellStyle name="Inndata 5 4 3" xfId="5057" xr:uid="{2F24BC23-A477-4366-B851-6B8A047F9AB4}"/>
    <cellStyle name="Inndata 5 5" xfId="1541" xr:uid="{10CEBD81-16A9-4E53-AF11-9F5FA8ABCF2F}"/>
    <cellStyle name="Inndata 5 5 2" xfId="2372" xr:uid="{7D368CE1-D94E-4CEF-A9D5-C63E65E3CF8D}"/>
    <cellStyle name="Inndata 5 5 3" xfId="4089" xr:uid="{C4865A33-8C4E-4389-9557-2A4FE6B37BDD}"/>
    <cellStyle name="Inndata 5 6" xfId="1770" xr:uid="{537C6F04-A5A9-4DDD-8BFC-76926547E77A}"/>
    <cellStyle name="Inndata 5 6 2" xfId="2104" xr:uid="{B6A0545E-7E87-4530-BC7F-5717DEAB70C5}"/>
    <cellStyle name="Inndata 5 6 3" xfId="3823" xr:uid="{C45F76A8-96F0-473F-A22A-FE07DC27B35F}"/>
    <cellStyle name="Inndata 5 7" xfId="3087" xr:uid="{BC0A8D39-9EC0-4C61-9C29-BC045E3B15D5}"/>
    <cellStyle name="Inndata 5 8" xfId="4804" xr:uid="{D74AC7EB-85A0-4030-B3CF-9321B8AC1AC8}"/>
    <cellStyle name="Inndata 6" xfId="454" xr:uid="{FB353B92-E168-4786-A5B5-58C62DDF7790}"/>
    <cellStyle name="Inndata 6 2" xfId="970" xr:uid="{C133414E-85A7-4391-B449-8468683BAE70}"/>
    <cellStyle name="Inndata 6 2 2" xfId="2664" xr:uid="{AFE301C8-FBE3-4AD0-A009-1F8F66AF23EC}"/>
    <cellStyle name="Inndata 6 2 3" xfId="4381" xr:uid="{F8C17442-C4B2-4B41-B739-8A20B6B96362}"/>
    <cellStyle name="Inndata 6 3" xfId="824" xr:uid="{66CE2ACA-17A4-41C5-907F-D9D88AD7A593}"/>
    <cellStyle name="Inndata 6 3 2" xfId="2572" xr:uid="{51056B38-416B-4479-8C2C-6CA2E0FFD336}"/>
    <cellStyle name="Inndata 6 3 3" xfId="4289" xr:uid="{777C0DF9-61AF-4D6F-9ECD-2A86B1C59F3C}"/>
    <cellStyle name="Inndata 6 4" xfId="1366" xr:uid="{2F56ADBB-4BD3-4FED-BAEB-D8AD6005B73F}"/>
    <cellStyle name="Inndata 6 4 2" xfId="2882" xr:uid="{49F49A8F-CA94-4729-9269-5C702AC5DC0A}"/>
    <cellStyle name="Inndata 6 4 3" xfId="4599" xr:uid="{792AC721-E10F-405C-91B3-681E84EA5098}"/>
    <cellStyle name="Inndata 6 5" xfId="1596" xr:uid="{990BE4A7-FF5F-4187-B404-03CFFCEA7942}"/>
    <cellStyle name="Inndata 6 5 2" xfId="2392" xr:uid="{D737461F-134D-44EB-9095-68ABFECF3A1E}"/>
    <cellStyle name="Inndata 6 5 3" xfId="4673" xr:uid="{5D44196F-74F1-41B2-9524-0518343989C2}"/>
    <cellStyle name="Inndata 6 6" xfId="1825" xr:uid="{80DCC1EA-0815-43E5-893C-99CE212E1FC9}"/>
    <cellStyle name="Inndata 6 6 2" xfId="3542" xr:uid="{215C3EF2-91BA-4A93-9FBB-5E58718945FB}"/>
    <cellStyle name="Inndata 6 6 3" xfId="5257" xr:uid="{88983E09-A1F4-457C-9AAA-0122A14B16FB}"/>
    <cellStyle name="Inndata 6 7" xfId="2214" xr:uid="{B5034863-F798-4E58-8CC8-DB6F7EF15B8A}"/>
    <cellStyle name="Inndata 6 8" xfId="3931" xr:uid="{A1B458C9-04E0-4096-A966-1E5332C9F711}"/>
    <cellStyle name="Inndata 7" xfId="472" xr:uid="{969D295B-3CBF-4598-861E-17232DF5228F}"/>
    <cellStyle name="Inndata 7 2" xfId="987" xr:uid="{7C96E331-EB3F-46DF-B0CA-B0C2F479F809}"/>
    <cellStyle name="Inndata 7 2 2" xfId="2707" xr:uid="{C96F30C7-23D1-4E73-9C1E-F0D03F0F5710}"/>
    <cellStyle name="Inndata 7 2 3" xfId="4424" xr:uid="{28DD1FF4-4AC3-4BD3-A5E8-7F2684DAF2A4}"/>
    <cellStyle name="Inndata 7 3" xfId="665" xr:uid="{EF63DF4D-5C83-418D-B682-F581FD88D6CB}"/>
    <cellStyle name="Inndata 7 3 2" xfId="2181" xr:uid="{43262D4E-5727-4FDB-B1EB-5484097DDF10}"/>
    <cellStyle name="Inndata 7 3 3" xfId="3898" xr:uid="{16AC8C1B-4D37-45F7-9485-7FE371DADDCE}"/>
    <cellStyle name="Inndata 7 4" xfId="1382" xr:uid="{E5D7646D-5F24-4E7F-A766-E2A7EBC284CD}"/>
    <cellStyle name="Inndata 7 4 2" xfId="3264" xr:uid="{56BD01F9-D714-43DD-8B01-5681E71CD612}"/>
    <cellStyle name="Inndata 7 4 3" xfId="4981" xr:uid="{41333DBC-BB39-4AA7-A9D6-172EB7AE63AF}"/>
    <cellStyle name="Inndata 7 5" xfId="1612" xr:uid="{AC2A4957-A177-49D1-A3A1-F25C46ACDD4C}"/>
    <cellStyle name="Inndata 7 5 2" xfId="2666" xr:uid="{900B8D31-05C6-48CD-9583-10BCBE8F98AC}"/>
    <cellStyle name="Inndata 7 5 3" xfId="4894" xr:uid="{582120CB-3695-4B47-B0FE-0FE5F0249141}"/>
    <cellStyle name="Inndata 7 6" xfId="1840" xr:uid="{26327FBE-DA15-4278-BBDB-9BDFF6858C1A}"/>
    <cellStyle name="Inndata 7 6 2" xfId="3557" xr:uid="{2E32A0AF-81F3-411F-A6E9-1B86776EF73A}"/>
    <cellStyle name="Inndata 7 6 3" xfId="5272" xr:uid="{9C3F1836-016C-456B-9CC6-E1C36F7B056C}"/>
    <cellStyle name="Inndata 7 7" xfId="2087" xr:uid="{320DB9E3-BA70-48BC-8E47-6BB1EAD8E1E3}"/>
    <cellStyle name="Inndata 7 8" xfId="3804" xr:uid="{AC96D029-18A0-4B90-A48A-C51ED1500842}"/>
    <cellStyle name="Inndata 8" xfId="473" xr:uid="{211F5890-C02F-4F3D-A948-EFA2F1F61D8E}"/>
    <cellStyle name="Inndata 8 2" xfId="988" xr:uid="{3F77925F-EFD1-40E5-B1AD-879FBC2F858D}"/>
    <cellStyle name="Inndata 8 2 2" xfId="2288" xr:uid="{88415983-A6D6-44B5-BAA7-0B0B198CD3E0}"/>
    <cellStyle name="Inndata 8 2 3" xfId="4005" xr:uid="{597FF3F4-FFC8-4CF3-8308-44E650798636}"/>
    <cellStyle name="Inndata 8 3" xfId="720" xr:uid="{1D1DDF0E-7332-41B9-8DDB-E320513C721C}"/>
    <cellStyle name="Inndata 8 3 2" xfId="3027" xr:uid="{97664461-E362-4FE8-AB79-503C1E2B7B11}"/>
    <cellStyle name="Inndata 8 3 3" xfId="4744" xr:uid="{BB81B384-E390-4C5C-A41E-D5E6F30FA716}"/>
    <cellStyle name="Inndata 8 4" xfId="1383" xr:uid="{D4FCBE9B-49CF-4186-A9A3-77EBDE325067}"/>
    <cellStyle name="Inndata 8 4 2" xfId="3083" xr:uid="{F3CA01DD-C56D-4ED1-946F-9EDE7251233D}"/>
    <cellStyle name="Inndata 8 4 3" xfId="4800" xr:uid="{0C699880-4929-46DA-8EC0-26A35F1E112C}"/>
    <cellStyle name="Inndata 8 5" xfId="1613" xr:uid="{04BE4320-BDEF-4EBD-B867-6DC57BAB02A6}"/>
    <cellStyle name="Inndata 8 5 2" xfId="2681" xr:uid="{40886577-D860-4E0C-828B-713F42E2A20F}"/>
    <cellStyle name="Inndata 8 5 3" xfId="4709" xr:uid="{6068F166-E7B2-4DDD-BC5D-02EBC60F088E}"/>
    <cellStyle name="Inndata 8 6" xfId="1841" xr:uid="{274C3C13-E625-44C5-8F5E-C20040110F05}"/>
    <cellStyle name="Inndata 8 6 2" xfId="3558" xr:uid="{5761F0F5-2ED4-428D-B3F5-E6988A811C57}"/>
    <cellStyle name="Inndata 8 6 3" xfId="5273" xr:uid="{8A2B0F3C-024D-40AD-8B13-B1AF28EE343E}"/>
    <cellStyle name="Inndata 8 7" xfId="2086" xr:uid="{0320AB87-20AD-4390-958A-3ED115FEDD99}"/>
    <cellStyle name="Inndata 8 8" xfId="3803" xr:uid="{4AAA49FC-8A8A-4F0A-BC5B-BD6276E869EE}"/>
    <cellStyle name="Inndata 9" xfId="510" xr:uid="{1DAFB6B6-AF68-4C50-BC84-38C4779D3075}"/>
    <cellStyle name="Inndata 9 2" xfId="1023" xr:uid="{10BBF713-1E40-443D-A1E8-517AE401EECB}"/>
    <cellStyle name="Inndata 9 2 2" xfId="2846" xr:uid="{808D1519-B196-4686-B039-D06CE77397DD}"/>
    <cellStyle name="Inndata 9 2 3" xfId="4563" xr:uid="{C3D04656-19E5-4280-BDF5-A5965CAA9EA2}"/>
    <cellStyle name="Inndata 9 3" xfId="756" xr:uid="{17982E16-6E10-4BB1-A6DC-3A923AB9683B}"/>
    <cellStyle name="Inndata 9 3 2" xfId="2525" xr:uid="{54CA4EEB-7737-42BA-98B2-1207DAA68F4E}"/>
    <cellStyle name="Inndata 9 3 3" xfId="4242" xr:uid="{FC320AF1-EF51-4CA7-B996-1FDE038BD60D}"/>
    <cellStyle name="Inndata 9 4" xfId="1415" xr:uid="{55CE1980-0212-4D44-92DD-C9DE48F0C8CB}"/>
    <cellStyle name="Inndata 9 4 2" xfId="2438" xr:uid="{7F7AF27D-5144-48CA-9774-27EC0BA52916}"/>
    <cellStyle name="Inndata 9 4 3" xfId="4155" xr:uid="{18387A44-D20B-406A-A74B-9FDB6F172BFE}"/>
    <cellStyle name="Inndata 9 5" xfId="1645" xr:uid="{AC62719A-7AC2-4C55-89A2-C61F1880C4C7}"/>
    <cellStyle name="Inndata 9 5 2" xfId="3279" xr:uid="{6A17DB63-AF97-4D09-ABF1-D0CFD6C3E8A9}"/>
    <cellStyle name="Inndata 9 5 3" xfId="3955" xr:uid="{BCAF4BB0-51C3-42D2-8934-A507FE7C2F54}"/>
    <cellStyle name="Inndata 9 6" xfId="1873" xr:uid="{650693A2-628A-49C3-8F2C-C0E6E3840587}"/>
    <cellStyle name="Inndata 9 6 2" xfId="3590" xr:uid="{9B4DF7D2-EF36-45AF-B972-F7FB402ED32F}"/>
    <cellStyle name="Inndata 9 6 3" xfId="5305" xr:uid="{E1DDDFA3-0E5A-429A-987F-81790B986830}"/>
    <cellStyle name="Inndata 9 7" xfId="3196" xr:uid="{A31E2D77-86C0-4ABF-A421-8BB285580092}"/>
    <cellStyle name="Inndata 9 8" xfId="4913" xr:uid="{6AC6F939-A642-41BF-9682-082CBE38B1FC}"/>
    <cellStyle name="Input [yellow]" xfId="109" xr:uid="{22D1A03E-EAB9-4517-922C-A41BB9C7656B}"/>
    <cellStyle name="Input [yellow] 2" xfId="324" xr:uid="{753210B7-59E4-430C-A6DB-581D09FEE407}"/>
    <cellStyle name="Input [yellow] 2 10" xfId="592" xr:uid="{7944CC24-E95A-47ED-BD4B-C2336338D19E}"/>
    <cellStyle name="Input [yellow] 2 10 2" xfId="1098" xr:uid="{08FD9DAE-AC79-4D66-98A1-0DDD796396D6}"/>
    <cellStyle name="Input [yellow] 2 10 2 2" xfId="3331" xr:uid="{ED40B145-D8F9-48A9-86E5-6537FE134CF3}"/>
    <cellStyle name="Input [yellow] 2 10 2 3" xfId="5048" xr:uid="{9A779E71-B5DB-4403-893F-BB4C03468FB4}"/>
    <cellStyle name="Input [yellow] 2 10 3" xfId="1183" xr:uid="{6C747A44-7BFC-466C-AA74-B459A3FFAC6D}"/>
    <cellStyle name="Input [yellow] 2 10 3 2" xfId="3116" xr:uid="{F13BE54B-3492-4C4D-AB61-2992B4F01FDE}"/>
    <cellStyle name="Input [yellow] 2 10 3 3" xfId="4833" xr:uid="{8B4E76D2-3A86-4383-B5E8-82ED162E864A}"/>
    <cellStyle name="Input [yellow] 2 10 4" xfId="1488" xr:uid="{1C3D7829-B898-485C-ABDA-484DC0269BD5}"/>
    <cellStyle name="Input [yellow] 2 10 4 2" xfId="3502" xr:uid="{4BF6605C-0D8F-42BA-BEDD-9867FDC4CCF9}"/>
    <cellStyle name="Input [yellow] 2 10 4 3" xfId="5219" xr:uid="{9B630473-0E6E-4439-89E9-CABF88BB084C}"/>
    <cellStyle name="Input [yellow] 2 10 5" xfId="1717" xr:uid="{FEB06EAA-F37D-46CE-92C4-3E7F06D6F6C3}"/>
    <cellStyle name="Input [yellow] 2 10 5 2" xfId="2594" xr:uid="{215D0DBF-B62D-41C3-9AF6-924196EE6876}"/>
    <cellStyle name="Input [yellow] 2 10 5 3" xfId="4662" xr:uid="{BD489697-A884-4B90-A305-06E1F0E8B5D8}"/>
    <cellStyle name="Input [yellow] 2 10 6" xfId="1944" xr:uid="{313A099E-2FA6-42BB-901A-844C8CB900A2}"/>
    <cellStyle name="Input [yellow] 2 10 6 2" xfId="3661" xr:uid="{71F27C90-D487-4611-BAA5-FA2ED9A851DE}"/>
    <cellStyle name="Input [yellow] 2 10 6 3" xfId="5376" xr:uid="{250DB40F-02BA-4F9B-898F-0C903FDAAAB7}"/>
    <cellStyle name="Input [yellow] 2 10 7" xfId="2699" xr:uid="{EFA15332-D757-4725-A0F3-A11FD89FDC21}"/>
    <cellStyle name="Input [yellow] 2 10 8" xfId="4416" xr:uid="{30418574-2FA0-4643-9EBC-8CD04DCF7CDA}"/>
    <cellStyle name="Input [yellow] 2 11" xfId="596" xr:uid="{888A0DA6-1F48-43E1-8E13-8C458EADE145}"/>
    <cellStyle name="Input [yellow] 2 11 2" xfId="1101" xr:uid="{958D1F36-74F4-42C3-8C13-A4BD8867B215}"/>
    <cellStyle name="Input [yellow] 2 11 2 2" xfId="2841" xr:uid="{6D212DC8-BA57-4394-B553-29DF19BECE0A}"/>
    <cellStyle name="Input [yellow] 2 11 2 3" xfId="4558" xr:uid="{5279ED5E-DDD7-460D-8C38-B44D9040447F}"/>
    <cellStyle name="Input [yellow] 2 11 3" xfId="1135" xr:uid="{C3C41281-3875-46E1-B636-B2B91D832454}"/>
    <cellStyle name="Input [yellow] 2 11 3 2" xfId="3093" xr:uid="{F13ABE83-526C-43C8-A3D6-7328B922D860}"/>
    <cellStyle name="Input [yellow] 2 11 3 3" xfId="4810" xr:uid="{C71ADD96-7EBD-46BF-906A-F26912194E27}"/>
    <cellStyle name="Input [yellow] 2 11 4" xfId="1490" xr:uid="{ED8853B8-71F6-489B-B2DB-89AED5997272}"/>
    <cellStyle name="Input [yellow] 2 11 4 2" xfId="3150" xr:uid="{26799EA8-D402-472A-A179-B352E3C0397B}"/>
    <cellStyle name="Input [yellow] 2 11 4 3" xfId="4867" xr:uid="{8E63B1D8-D971-4EB0-A86F-B954FB3831B1}"/>
    <cellStyle name="Input [yellow] 2 11 5" xfId="1719" xr:uid="{5C13203E-6FC9-4754-9E8F-161BA335A824}"/>
    <cellStyle name="Input [yellow] 2 11 5 2" xfId="2595" xr:uid="{628CBE22-F2ED-40CA-A584-5F70D1C7F7E0}"/>
    <cellStyle name="Input [yellow] 2 11 5 3" xfId="4311" xr:uid="{607E0DCB-613E-490E-AD82-5ED75A4F548C}"/>
    <cellStyle name="Input [yellow] 2 11 6" xfId="1946" xr:uid="{AA43813A-A7D6-4830-BF43-A46F7FC54CFB}"/>
    <cellStyle name="Input [yellow] 2 11 6 2" xfId="3663" xr:uid="{842778CF-F3A1-4C42-903D-887FA82CF987}"/>
    <cellStyle name="Input [yellow] 2 11 6 3" xfId="5378" xr:uid="{127F827E-2D88-4B09-9FD6-62D0925D559B}"/>
    <cellStyle name="Input [yellow] 2 11 7" xfId="3067" xr:uid="{320D62D6-111D-4B18-8CC1-683A024CBE3C}"/>
    <cellStyle name="Input [yellow] 2 11 8" xfId="4784" xr:uid="{AD9BCAC2-4F91-41DE-BFA6-2CE4859E8C4F}"/>
    <cellStyle name="Input [yellow] 2 12" xfId="601" xr:uid="{E72CAD54-2AF9-4211-87BE-9CC6661C510B}"/>
    <cellStyle name="Input [yellow] 2 12 2" xfId="1106" xr:uid="{23B02968-9FBE-418C-971E-587631ED8064}"/>
    <cellStyle name="Input [yellow] 2 12 2 2" xfId="2873" xr:uid="{A31A18D6-205B-41B9-AB4D-9D32CDB72AA0}"/>
    <cellStyle name="Input [yellow] 2 12 2 3" xfId="4590" xr:uid="{BE60B00B-BDC9-4C41-AA3A-41921786CE7F}"/>
    <cellStyle name="Input [yellow] 2 12 3" xfId="1265" xr:uid="{7F0DA2C8-7DC9-4608-A8BB-1E60F1263CC5}"/>
    <cellStyle name="Input [yellow] 2 12 3 2" xfId="3097" xr:uid="{1499E3EC-8CE6-4802-9FDD-725053D99C88}"/>
    <cellStyle name="Input [yellow] 2 12 3 3" xfId="4814" xr:uid="{DDA00112-5E93-49AA-89A5-5576A022A844}"/>
    <cellStyle name="Input [yellow] 2 12 4" xfId="1495" xr:uid="{12A6081F-9338-41B8-A016-FB4BD39373FD}"/>
    <cellStyle name="Input [yellow] 2 12 4 2" xfId="2126" xr:uid="{0E2F56FC-7B2B-4CFE-9FA3-7A0FA9EA9874}"/>
    <cellStyle name="Input [yellow] 2 12 4 3" xfId="3843" xr:uid="{FD3ECAEB-12A9-4E25-AF3A-494EA9E17BA5}"/>
    <cellStyle name="Input [yellow] 2 12 5" xfId="1724" xr:uid="{2BB0150B-7E8E-41DC-84D9-D65678B21547}"/>
    <cellStyle name="Input [yellow] 2 12 5 2" xfId="2745" xr:uid="{7650B380-2291-4050-B66F-1DD77DDDE3FE}"/>
    <cellStyle name="Input [yellow] 2 12 5 3" xfId="4774" xr:uid="{E3ECCFC7-A6CD-46F2-96FC-A39E870C674B}"/>
    <cellStyle name="Input [yellow] 2 12 6" xfId="1951" xr:uid="{34A95FA4-DCCD-47D2-8BB8-908FCBA71939}"/>
    <cellStyle name="Input [yellow] 2 12 6 2" xfId="3668" xr:uid="{B65113B1-3494-49AA-A1D5-8C1714DFF812}"/>
    <cellStyle name="Input [yellow] 2 12 6 3" xfId="5383" xr:uid="{FA704438-D4E9-4A80-9659-1006D37E5862}"/>
    <cellStyle name="Input [yellow] 2 12 7" xfId="3188" xr:uid="{C08EF420-F4B9-4304-AEDD-F5156F015316}"/>
    <cellStyle name="Input [yellow] 2 12 8" xfId="4905" xr:uid="{F6BB0A9A-6F0F-4600-8AA5-B79E3F64AAC5}"/>
    <cellStyle name="Input [yellow] 2 13" xfId="604" xr:uid="{7F8866E3-FD0E-4540-BC2E-D98798BC5CBB}"/>
    <cellStyle name="Input [yellow] 2 13 2" xfId="1109" xr:uid="{AAAB4897-2D87-4D30-882A-F0BAF95F1910}"/>
    <cellStyle name="Input [yellow] 2 13 2 2" xfId="3490" xr:uid="{BE535D3A-1FEE-43D3-B148-D8E4C5F237CF}"/>
    <cellStyle name="Input [yellow] 2 13 2 3" xfId="5207" xr:uid="{0EA15AE4-1D10-42B6-B133-1FAA4AFBAC9A}"/>
    <cellStyle name="Input [yellow] 2 13 3" xfId="1268" xr:uid="{830C58A0-8E33-4148-823B-ADDE45FE00BC}"/>
    <cellStyle name="Input [yellow] 2 13 3 2" xfId="2379" xr:uid="{44BA86B8-F660-485B-B28C-86C32C39BF12}"/>
    <cellStyle name="Input [yellow] 2 13 3 3" xfId="4096" xr:uid="{DB6D9BA8-26ED-42A2-8FCF-09F8F60DC32D}"/>
    <cellStyle name="Input [yellow] 2 13 4" xfId="1498" xr:uid="{B849BE75-EEC3-43DC-9E40-55C6CDEC2AF9}"/>
    <cellStyle name="Input [yellow] 2 13 4 2" xfId="2123" xr:uid="{677BC370-297E-475C-9EA6-473709B4C1FD}"/>
    <cellStyle name="Input [yellow] 2 13 4 3" xfId="3840" xr:uid="{6FABFD2B-CE0E-4D8A-A8D6-B244F67CC2B8}"/>
    <cellStyle name="Input [yellow] 2 13 5" xfId="1727" xr:uid="{D616B218-70BF-4B5A-A30F-98EA221ECADE}"/>
    <cellStyle name="Input [yellow] 2 13 5 2" xfId="3230" xr:uid="{C1E026D8-2218-4FB2-ADDD-3B8424D6BD69}"/>
    <cellStyle name="Input [yellow] 2 13 5 3" xfId="4052" xr:uid="{BEA5F8AA-7F81-49C1-A43A-FEB0E5607275}"/>
    <cellStyle name="Input [yellow] 2 13 6" xfId="1954" xr:uid="{E0C23E63-BC29-4F3A-8652-0B42E9A12B15}"/>
    <cellStyle name="Input [yellow] 2 13 6 2" xfId="3671" xr:uid="{8984E27A-2726-44EC-9F78-E3E011735F5E}"/>
    <cellStyle name="Input [yellow] 2 13 6 3" xfId="5386" xr:uid="{79EFD3EC-1F1B-4F43-9A9B-E3E999AA2E40}"/>
    <cellStyle name="Input [yellow] 2 13 7" xfId="2691" xr:uid="{2FDD1F6A-69B8-4FED-95F0-46767F45F764}"/>
    <cellStyle name="Input [yellow] 2 13 8" xfId="4408" xr:uid="{FB9085D8-4518-44D6-B446-2AA4665D856B}"/>
    <cellStyle name="Input [yellow] 2 14" xfId="847" xr:uid="{C29CD244-053E-4C5F-A30A-2E90A34F0F7F}"/>
    <cellStyle name="Input [yellow] 2 14 2" xfId="3194" xr:uid="{B9B6729D-C8B3-465C-BBC5-94F5DF61D253}"/>
    <cellStyle name="Input [yellow] 2 14 3" xfId="4911" xr:uid="{9801B4A5-84AB-4E35-81E7-9777E1ECF239}"/>
    <cellStyle name="Input [yellow] 2 15" xfId="716" xr:uid="{BA183E0A-9390-452C-A3F4-0E4E39BE7650}"/>
    <cellStyle name="Input [yellow] 2 15 2" xfId="2680" xr:uid="{E39C668A-B287-442B-B8CA-CD28E362509B}"/>
    <cellStyle name="Input [yellow] 2 15 3" xfId="4397" xr:uid="{E95AAFFC-0AB9-4008-B086-EEC460B4EB5F}"/>
    <cellStyle name="Input [yellow] 2 16" xfId="1012" xr:uid="{CC793018-1931-47D8-968A-16CEA96AFF6C}"/>
    <cellStyle name="Input [yellow] 2 16 2" xfId="2047" xr:uid="{ADFADB74-5833-423D-A3F1-685D07DB2582}"/>
    <cellStyle name="Input [yellow] 2 16 3" xfId="3764" xr:uid="{BD3DEB00-DDC8-4E79-B1FB-A2FD8D790AA1}"/>
    <cellStyle name="Input [yellow] 2 17" xfId="1216" xr:uid="{1C773718-C478-4FC3-9722-EBA9595BC998}"/>
    <cellStyle name="Input [yellow] 2 17 2" xfId="2333" xr:uid="{E4B1B4E2-91D1-4038-A77E-7B88BAF6B989}"/>
    <cellStyle name="Input [yellow] 2 17 3" xfId="4050" xr:uid="{D26218EB-9C33-42E1-9304-E4D8BE522249}"/>
    <cellStyle name="Input [yellow] 2 18" xfId="1140" xr:uid="{04F8922C-F4A6-499E-9470-AD76B33A74A4}"/>
    <cellStyle name="Input [yellow] 2 18 2" xfId="2574" xr:uid="{E8FEB75A-66E6-47E0-99AC-2645EE3548D4}"/>
    <cellStyle name="Input [yellow] 2 18 3" xfId="4291" xr:uid="{72198138-64B9-4FE6-BA60-A23329E0244E}"/>
    <cellStyle name="Input [yellow] 2 19" xfId="3202" xr:uid="{92423DD4-4B85-43A9-A142-3786CC46CED1}"/>
    <cellStyle name="Input [yellow] 2 2" xfId="504" xr:uid="{04B48F41-D9BF-4EFD-B58A-BAA56B8C11E8}"/>
    <cellStyle name="Input [yellow] 2 2 2" xfId="1017" xr:uid="{88CB0F7E-B78A-4471-A07E-B044049285B8}"/>
    <cellStyle name="Input [yellow] 2 2 2 2" xfId="2693" xr:uid="{66E6BB64-700B-42C8-B1EB-6201397FEFB1}"/>
    <cellStyle name="Input [yellow] 2 2 2 3" xfId="4410" xr:uid="{6231BEFB-91D3-4C40-91A8-2D1CC961E044}"/>
    <cellStyle name="Input [yellow] 2 2 3" xfId="1119" xr:uid="{476D74CE-D720-4399-B18C-A519E31F9E06}"/>
    <cellStyle name="Input [yellow] 2 2 3 2" xfId="2817" xr:uid="{76F3CEED-486C-4F41-9EFF-C594F2E0D200}"/>
    <cellStyle name="Input [yellow] 2 2 3 3" xfId="4534" xr:uid="{AC387659-9B68-4738-9705-13C6228B5758}"/>
    <cellStyle name="Input [yellow] 2 2 4" xfId="1409" xr:uid="{C15DFC48-CC89-4DE2-8B96-AB901EC4BF1C}"/>
    <cellStyle name="Input [yellow] 2 2 4 2" xfId="2446" xr:uid="{742835D0-4F99-4129-9ED8-CEF6A13BEFF7}"/>
    <cellStyle name="Input [yellow] 2 2 4 3" xfId="4163" xr:uid="{2BC51782-B0BF-4163-98A3-2C6167822E25}"/>
    <cellStyle name="Input [yellow] 2 2 5" xfId="1639" xr:uid="{DA43F03E-56F2-4E8C-8216-B384B6DE822A}"/>
    <cellStyle name="Input [yellow] 2 2 5 2" xfId="2942" xr:uid="{E6935D7A-CF69-4F8C-A0BD-B75FDDA9C456}"/>
    <cellStyle name="Input [yellow] 2 2 5 3" xfId="4085" xr:uid="{6B2757E3-5816-4772-B302-A875D4E2CD6E}"/>
    <cellStyle name="Input [yellow] 2 2 6" xfId="1867" xr:uid="{D9BB3DCF-2EBC-4A9F-8DA9-AA60EAA1F332}"/>
    <cellStyle name="Input [yellow] 2 2 6 2" xfId="3584" xr:uid="{6A5409B2-D8BE-4105-82A6-CC34A5E561B8}"/>
    <cellStyle name="Input [yellow] 2 2 6 3" xfId="5299" xr:uid="{36AD29BE-79E5-456F-B95F-C05B8FB1EF29}"/>
    <cellStyle name="Input [yellow] 2 2 7" xfId="3212" xr:uid="{BAD236F5-989A-412D-BBA7-81959D961E05}"/>
    <cellStyle name="Input [yellow] 2 2 8" xfId="4929" xr:uid="{BAB2F88C-6BF5-4370-BAE0-9DF26575AB32}"/>
    <cellStyle name="Input [yellow] 2 20" xfId="4919" xr:uid="{06ADF134-CC36-4C10-8DF2-8BDEF206ED21}"/>
    <cellStyle name="Input [yellow] 2 3" xfId="515" xr:uid="{38A21267-FF24-47E4-81BD-9927D35C4127}"/>
    <cellStyle name="Input [yellow] 2 3 2" xfId="1027" xr:uid="{F141A7C5-B629-404F-9F3D-726139085D95}"/>
    <cellStyle name="Input [yellow] 2 3 2 2" xfId="3151" xr:uid="{CCA09DB7-C1B9-422D-99BD-B1511C1B5A6B}"/>
    <cellStyle name="Input [yellow] 2 3 2 3" xfId="4868" xr:uid="{E1BDA6B3-B400-4319-AD28-D25BDFBB709C}"/>
    <cellStyle name="Input [yellow] 2 3 3" xfId="945" xr:uid="{0D660F4A-FA13-4C99-990A-3F95E8079F2A}"/>
    <cellStyle name="Input [yellow] 2 3 3 2" xfId="2521" xr:uid="{A2789EE6-C7DF-4FEB-A541-63264539C922}"/>
    <cellStyle name="Input [yellow] 2 3 3 3" xfId="4238" xr:uid="{C67204D3-FB1B-403B-9856-70C850E75957}"/>
    <cellStyle name="Input [yellow] 2 3 4" xfId="1418" xr:uid="{0787BE7C-69E6-4EA2-BEF6-C7C56876E046}"/>
    <cellStyle name="Input [yellow] 2 3 4 2" xfId="3321" xr:uid="{430E0BCA-44AF-4AB7-9D4F-B757C0013A3B}"/>
    <cellStyle name="Input [yellow] 2 3 4 3" xfId="5038" xr:uid="{FC010657-EBCF-49DF-9F3D-97B4212DE772}"/>
    <cellStyle name="Input [yellow] 2 3 5" xfId="1648" xr:uid="{1E3EE318-7114-4851-BFA3-79D0674182FE}"/>
    <cellStyle name="Input [yellow] 2 3 5 2" xfId="2790" xr:uid="{D1B1DEE0-71BF-43E6-95CE-C6C0390FC055}"/>
    <cellStyle name="Input [yellow] 2 3 5 3" xfId="4818" xr:uid="{8A2843F2-94CC-454A-A36A-DF1C2B049948}"/>
    <cellStyle name="Input [yellow] 2 3 6" xfId="1876" xr:uid="{45313DBC-F317-4495-BDAE-44C894D320BC}"/>
    <cellStyle name="Input [yellow] 2 3 6 2" xfId="3593" xr:uid="{991556D4-65B9-4104-84B8-D1257EF1321A}"/>
    <cellStyle name="Input [yellow] 2 3 6 3" xfId="5308" xr:uid="{94C6B4C8-643D-4E73-9CDB-C8D1C26A5F19}"/>
    <cellStyle name="Input [yellow] 2 3 7" xfId="3358" xr:uid="{391E40CF-32F8-4A14-A276-7B576D6582E7}"/>
    <cellStyle name="Input [yellow] 2 3 8" xfId="5075" xr:uid="{E3F7A36A-631A-4513-9EB8-2D6D612DC370}"/>
    <cellStyle name="Input [yellow] 2 4" xfId="529" xr:uid="{817C1ADF-1CDB-43AC-92CF-40BD77860899}"/>
    <cellStyle name="Input [yellow] 2 4 2" xfId="1039" xr:uid="{4B53FD5F-7753-40B7-8C46-A84D8D56D9C3}"/>
    <cellStyle name="Input [yellow] 2 4 2 2" xfId="3136" xr:uid="{6FA680B9-47A0-4247-83BD-9C2A37F52D7B}"/>
    <cellStyle name="Input [yellow] 2 4 2 3" xfId="4853" xr:uid="{3E8E46AA-9985-41CC-A817-AAE301B30544}"/>
    <cellStyle name="Input [yellow] 2 4 3" xfId="1251" xr:uid="{6AAE235F-13ED-4510-B750-DA127E853FDF}"/>
    <cellStyle name="Input [yellow] 2 4 3 2" xfId="2319" xr:uid="{F0739B7C-117E-440E-A02B-94A0A701505E}"/>
    <cellStyle name="Input [yellow] 2 4 3 3" xfId="4036" xr:uid="{DE49E362-A31A-4DAA-9D91-205CF5FC1B64}"/>
    <cellStyle name="Input [yellow] 2 4 4" xfId="1430" xr:uid="{17B6B63A-0B42-4037-A6FB-CF2429D5D636}"/>
    <cellStyle name="Input [yellow] 2 4 4 2" xfId="3255" xr:uid="{3067C0AC-04CB-447F-816A-C3AFAA38B873}"/>
    <cellStyle name="Input [yellow] 2 4 4 3" xfId="4972" xr:uid="{FBBDEBAE-FF73-4D41-95B4-AD4089552239}"/>
    <cellStyle name="Input [yellow] 2 4 5" xfId="1660" xr:uid="{61D68146-4120-42B4-AD1C-09A2409AF307}"/>
    <cellStyle name="Input [yellow] 2 4 5 2" xfId="2017" xr:uid="{32070854-F5EC-42C7-927F-7721CC411E17}"/>
    <cellStyle name="Input [yellow] 2 4 5 3" xfId="3736" xr:uid="{2AAF4B49-D907-4506-AD70-36BB8C711E05}"/>
    <cellStyle name="Input [yellow] 2 4 6" xfId="1888" xr:uid="{BEA03A15-C1FC-4899-9C95-C1C1285D37A3}"/>
    <cellStyle name="Input [yellow] 2 4 6 2" xfId="3605" xr:uid="{6F23DAB3-F535-4B17-83BC-E6F034C2E68B}"/>
    <cellStyle name="Input [yellow] 2 4 6 3" xfId="5320" xr:uid="{C1A92A7F-FCE1-4BB6-BDAC-E9C54E535BB3}"/>
    <cellStyle name="Input [yellow] 2 4 7" xfId="2833" xr:uid="{4E296ABD-19E4-4022-82FD-0270F22F42BB}"/>
    <cellStyle name="Input [yellow] 2 4 8" xfId="4550" xr:uid="{BCF2CC93-25C3-4F2B-98E5-EAFAE290537F}"/>
    <cellStyle name="Input [yellow] 2 5" xfId="540" xr:uid="{D0160041-9E2D-45C6-8B15-8755E53B5C04}"/>
    <cellStyle name="Input [yellow] 2 5 2" xfId="1049" xr:uid="{3B455A07-1E05-4C05-827A-FBBBB8043703}"/>
    <cellStyle name="Input [yellow] 2 5 2 2" xfId="3472" xr:uid="{7BAE9BD6-20B9-471F-AF84-A01587C6A03D}"/>
    <cellStyle name="Input [yellow] 2 5 2 3" xfId="5189" xr:uid="{07E720EE-1D29-4BBD-A28A-9E899641F7A3}"/>
    <cellStyle name="Input [yellow] 2 5 3" xfId="667" xr:uid="{A28C6001-5F29-4B09-B519-6B405D78887D}"/>
    <cellStyle name="Input [yellow] 2 5 3 2" xfId="1970" xr:uid="{FA0CBAE3-1812-46E6-B4F4-5BAC97E4E032}"/>
    <cellStyle name="Input [yellow] 2 5 3 3" xfId="3687" xr:uid="{327F2398-3DA3-4384-972B-74192223A305}"/>
    <cellStyle name="Input [yellow] 2 5 4" xfId="1440" xr:uid="{FF94E3F8-8E2A-4305-91E6-6366C1A9CAC0}"/>
    <cellStyle name="Input [yellow] 2 5 4 2" xfId="2310" xr:uid="{7B8663FA-3051-48FB-9BC4-178C6CC36C63}"/>
    <cellStyle name="Input [yellow] 2 5 4 3" xfId="4027" xr:uid="{40E8C092-8368-48DA-8CEF-23355C8B66CB}"/>
    <cellStyle name="Input [yellow] 2 5 5" xfId="1670" xr:uid="{852D0123-9345-4191-808C-25A6F44E247F}"/>
    <cellStyle name="Input [yellow] 2 5 5 2" xfId="2540" xr:uid="{8BCCE5EB-9EAC-4804-ACD5-F490588513C6}"/>
    <cellStyle name="Input [yellow] 2 5 5 3" xfId="4949" xr:uid="{48D578BD-EDF8-4C6D-863A-764D5D9F572D}"/>
    <cellStyle name="Input [yellow] 2 5 6" xfId="1898" xr:uid="{74E4C490-393C-49BF-9ED7-B0A2908AA829}"/>
    <cellStyle name="Input [yellow] 2 5 6 2" xfId="3615" xr:uid="{8DA57631-D34D-402B-A2E6-B705D2E8546E}"/>
    <cellStyle name="Input [yellow] 2 5 6 3" xfId="5330" xr:uid="{36FC5F17-EE99-4861-B9EB-5ECE4348575F}"/>
    <cellStyle name="Input [yellow] 2 5 7" xfId="2999" xr:uid="{87747441-E6C3-4E67-9AD9-802C692D3868}"/>
    <cellStyle name="Input [yellow] 2 5 8" xfId="4716" xr:uid="{44AD2636-0992-40E0-B77C-E8039DC57CAF}"/>
    <cellStyle name="Input [yellow] 2 6" xfId="552" xr:uid="{BF72F339-4E06-4844-A854-202717F6B57A}"/>
    <cellStyle name="Input [yellow] 2 6 2" xfId="1061" xr:uid="{2604A24B-3C03-4733-9032-E87D1528FE61}"/>
    <cellStyle name="Input [yellow] 2 6 2 2" xfId="3448" xr:uid="{2219F69A-8F8B-4896-B189-6B98ABDF2BC9}"/>
    <cellStyle name="Input [yellow] 2 6 2 3" xfId="5165" xr:uid="{41A753EC-891A-4DBB-882A-DF8488B258C3}"/>
    <cellStyle name="Input [yellow] 2 6 3" xfId="749" xr:uid="{A0AFA1CF-9722-442B-BBD0-4A910E644F33}"/>
    <cellStyle name="Input [yellow] 2 6 3 2" xfId="3103" xr:uid="{010A3098-45CF-41AA-AADB-BA03064B7EF7}"/>
    <cellStyle name="Input [yellow] 2 6 3 3" xfId="4820" xr:uid="{1DBAF911-DAB2-4CCF-BB45-D7D039286A4A}"/>
    <cellStyle name="Input [yellow] 2 6 4" xfId="1452" xr:uid="{14B5C93B-05B4-44F6-BE6C-4E221D5335E1}"/>
    <cellStyle name="Input [yellow] 2 6 4 2" xfId="2277" xr:uid="{87A37F98-B8DE-4197-B1F9-06185DE9DFF6}"/>
    <cellStyle name="Input [yellow] 2 6 4 3" xfId="3994" xr:uid="{6E04E22A-7ED1-4025-A500-D8CE81CE59C9}"/>
    <cellStyle name="Input [yellow] 2 6 5" xfId="1682" xr:uid="{D31AE78F-2A7E-4DFD-BB0D-F278FFB93245}"/>
    <cellStyle name="Input [yellow] 2 6 5 2" xfId="2582" xr:uid="{ECE18871-29E8-4C84-BE1B-5E5756B6E62D}"/>
    <cellStyle name="Input [yellow] 2 6 5 3" xfId="4601" xr:uid="{35D3C44F-6F46-4B0F-A828-69E0AD0E5368}"/>
    <cellStyle name="Input [yellow] 2 6 6" xfId="1910" xr:uid="{901A0979-5935-41D5-B9A7-8CFE051434C9}"/>
    <cellStyle name="Input [yellow] 2 6 6 2" xfId="3627" xr:uid="{1A7D6D81-FD11-4CF2-ABD4-42D91AF3E86A}"/>
    <cellStyle name="Input [yellow] 2 6 6 3" xfId="5342" xr:uid="{5507F487-0E4C-4552-BE0A-8307552CF71E}"/>
    <cellStyle name="Input [yellow] 2 6 7" xfId="3035" xr:uid="{CA877CF2-BD1D-4D76-8321-4215FE10F26C}"/>
    <cellStyle name="Input [yellow] 2 6 8" xfId="4752" xr:uid="{A1042A38-E5A5-4E69-BEBA-463196F94DAF}"/>
    <cellStyle name="Input [yellow] 2 7" xfId="564" xr:uid="{266EBCFE-F0A5-4D28-948B-28646D69AB95}"/>
    <cellStyle name="Input [yellow] 2 7 2" xfId="1073" xr:uid="{031B9BF3-EF3F-43FE-A595-18274D713443}"/>
    <cellStyle name="Input [yellow] 2 7 2 2" xfId="3345" xr:uid="{643DEDD5-E00A-496F-9A03-FCDB97B2EE3A}"/>
    <cellStyle name="Input [yellow] 2 7 2 3" xfId="5062" xr:uid="{A0F8A7AD-8100-41D5-94DA-158A787B3C25}"/>
    <cellStyle name="Input [yellow] 2 7 3" xfId="706" xr:uid="{492CC5E6-5DBE-402B-84A5-C2FEF72C67F6}"/>
    <cellStyle name="Input [yellow] 2 7 3 2" xfId="3360" xr:uid="{DE0073CF-AE17-48E1-AE50-B0BB99C141D3}"/>
    <cellStyle name="Input [yellow] 2 7 3 3" xfId="5077" xr:uid="{3B83EFF4-354E-41AE-81B2-7B702F71AFCA}"/>
    <cellStyle name="Input [yellow] 2 7 4" xfId="1464" xr:uid="{8AFDD995-4FE9-4E13-9DC3-B1E70B0D48F0}"/>
    <cellStyle name="Input [yellow] 2 7 4 2" xfId="2364" xr:uid="{96A7B4E2-2160-4300-A973-B549E143D206}"/>
    <cellStyle name="Input [yellow] 2 7 4 3" xfId="4081" xr:uid="{342D6828-0265-465C-867A-9EE46F96D5A9}"/>
    <cellStyle name="Input [yellow] 2 7 5" xfId="1694" xr:uid="{2D173C82-6F2D-463F-A1AC-16B926DF4B37}"/>
    <cellStyle name="Input [yellow] 2 7 5 2" xfId="2565" xr:uid="{DFDC4203-678D-4F20-9D0F-42E59D56A1AD}"/>
    <cellStyle name="Input [yellow] 2 7 5 3" xfId="4958" xr:uid="{D9D5F671-106E-408C-9F75-7A4AAF359C41}"/>
    <cellStyle name="Input [yellow] 2 7 6" xfId="1922" xr:uid="{3509F1DB-7D70-4EE7-AF35-03579851D121}"/>
    <cellStyle name="Input [yellow] 2 7 6 2" xfId="3639" xr:uid="{9FEF041D-4ED5-486B-A382-7188B18D7910}"/>
    <cellStyle name="Input [yellow] 2 7 6 3" xfId="5354" xr:uid="{E9EF6DE9-81C0-4878-BED5-43382E6EEE86}"/>
    <cellStyle name="Input [yellow] 2 7 7" xfId="3384" xr:uid="{862628A9-472F-47E5-8499-E87DF3E67246}"/>
    <cellStyle name="Input [yellow] 2 7 8" xfId="5101" xr:uid="{AC00465F-6493-4018-B70A-9C5721E16456}"/>
    <cellStyle name="Input [yellow] 2 8" xfId="575" xr:uid="{DDC1D51D-ED5F-4357-BDCB-75E9A1DC8C66}"/>
    <cellStyle name="Input [yellow] 2 8 2" xfId="1084" xr:uid="{22551C7B-9F31-460B-971B-88571CEAFE86}"/>
    <cellStyle name="Input [yellow] 2 8 2 2" xfId="2232" xr:uid="{6D73A2B7-8CEF-43FE-B4DE-E22448BA7E25}"/>
    <cellStyle name="Input [yellow] 2 8 2 3" xfId="3949" xr:uid="{0D368740-4DC4-49E9-A0F7-A8D78B24BB3A}"/>
    <cellStyle name="Input [yellow] 2 8 3" xfId="659" xr:uid="{0E3B046A-7547-47CF-B35D-84E300B05296}"/>
    <cellStyle name="Input [yellow] 2 8 3 2" xfId="2067" xr:uid="{FDBAAFC7-1DFB-46FD-82D1-6E23D64CF6EB}"/>
    <cellStyle name="Input [yellow] 2 8 3 3" xfId="3784" xr:uid="{6CA14DCE-B433-45FC-AE2F-FA1746E8C6D0}"/>
    <cellStyle name="Input [yellow] 2 8 4" xfId="1473" xr:uid="{7A2B6B39-D75E-45B5-A820-2F11E0C4889B}"/>
    <cellStyle name="Input [yellow] 2 8 4 2" xfId="2624" xr:uid="{1B9706CF-34CD-4626-819F-DA58F3033F24}"/>
    <cellStyle name="Input [yellow] 2 8 4 3" xfId="4341" xr:uid="{DB572F36-7997-44E0-977F-CB62FFDD3272}"/>
    <cellStyle name="Input [yellow] 2 8 5" xfId="1703" xr:uid="{59F6BCDC-B7E0-4FB1-92BB-37758B83AEAE}"/>
    <cellStyle name="Input [yellow] 2 8 5 2" xfId="3361" xr:uid="{4D08065B-3B3E-4314-BD82-D8E14DA71B58}"/>
    <cellStyle name="Input [yellow] 2 8 5 3" xfId="4479" xr:uid="{60CABAE6-5AD3-4AF2-86E9-7B7B9070BF73}"/>
    <cellStyle name="Input [yellow] 2 8 6" xfId="1931" xr:uid="{3A789B2E-B4D1-4930-8F60-C822BD6A3F49}"/>
    <cellStyle name="Input [yellow] 2 8 6 2" xfId="3648" xr:uid="{50C3F488-96B8-47D6-B6D5-567499EBE01D}"/>
    <cellStyle name="Input [yellow] 2 8 6 3" xfId="5363" xr:uid="{DF047F5C-9227-4B00-84DE-2C0853C250F3}"/>
    <cellStyle name="Input [yellow] 2 8 7" xfId="2332" xr:uid="{7D5F268F-7617-4CE3-8899-9D475FCD408A}"/>
    <cellStyle name="Input [yellow] 2 8 8" xfId="4049" xr:uid="{8EEAED3E-330B-4510-ADF0-EBB7DB078E45}"/>
    <cellStyle name="Input [yellow] 2 9" xfId="584" xr:uid="{514D4BC6-32D8-49CE-96AD-C9C1FC159CAC}"/>
    <cellStyle name="Input [yellow] 2 9 2" xfId="1091" xr:uid="{7B9E58E3-1D05-486B-9AA0-32CC850CCA78}"/>
    <cellStyle name="Input [yellow] 2 9 2 2" xfId="3510" xr:uid="{03637272-0DEB-4E2B-8795-B1037DCAEAAA}"/>
    <cellStyle name="Input [yellow] 2 9 2 3" xfId="5227" xr:uid="{7C8E9A64-7858-4EE9-859D-AD6880159661}"/>
    <cellStyle name="Input [yellow] 2 9 3" xfId="1237" xr:uid="{E4B128C3-E72F-46A8-A358-476BA8E7FF12}"/>
    <cellStyle name="Input [yellow] 2 9 3 2" xfId="2579" xr:uid="{1B453464-2FBA-47F3-984B-F9BFE36FD020}"/>
    <cellStyle name="Input [yellow] 2 9 3 3" xfId="4296" xr:uid="{5BE26765-2007-4E92-B055-3DCAC3232EA8}"/>
    <cellStyle name="Input [yellow] 2 9 4" xfId="1480" xr:uid="{7D3B80D3-4A14-405E-8933-56A3A93B2063}"/>
    <cellStyle name="Input [yellow] 2 9 4 2" xfId="2788" xr:uid="{60919079-4D95-4AFE-86F0-7C74A9ADA314}"/>
    <cellStyle name="Input [yellow] 2 9 4 3" xfId="4505" xr:uid="{2C8BC8E5-96C3-43E3-B277-5AE68914D985}"/>
    <cellStyle name="Input [yellow] 2 9 5" xfId="1711" xr:uid="{AE63EC3F-B8A8-42C8-9862-A3BE0F098389}"/>
    <cellStyle name="Input [yellow] 2 9 5 2" xfId="3064" xr:uid="{A148A96C-0832-48A0-9A74-1135FE92D858}"/>
    <cellStyle name="Input [yellow] 2 9 5 3" xfId="5141" xr:uid="{08E8AC28-4EC6-4B68-B824-A6E4CBAB01C7}"/>
    <cellStyle name="Input [yellow] 2 9 6" xfId="1938" xr:uid="{1307095B-D4B9-4687-A171-FAD2EC5A5479}"/>
    <cellStyle name="Input [yellow] 2 9 6 2" xfId="3655" xr:uid="{9573EF9A-5F82-478A-8E74-53DB1DE71D22}"/>
    <cellStyle name="Input [yellow] 2 9 6 3" xfId="5370" xr:uid="{DB0BB3EB-7D81-4070-A201-7937F99D864C}"/>
    <cellStyle name="Input [yellow] 2 9 7" xfId="2567" xr:uid="{7E5F5D84-5227-42EF-986A-F80A7C197CD7}"/>
    <cellStyle name="Input [yellow] 2 9 8" xfId="4284" xr:uid="{42E3EE84-7B0B-413D-9EF0-0A6CCA09250B}"/>
    <cellStyle name="Input [yellow] 3" xfId="379" xr:uid="{62F6AAF9-6A2D-4866-9A80-EDD213553BB9}"/>
    <cellStyle name="Input [yellow] 3 2" xfId="899" xr:uid="{9F67A4D2-52FA-481B-89F3-49D6572D2B82}"/>
    <cellStyle name="Input [yellow] 3 2 2" xfId="2376" xr:uid="{3917E268-5FC4-4626-A469-4D4312788334}"/>
    <cellStyle name="Input [yellow] 3 2 3" xfId="4093" xr:uid="{5850E53F-00BD-464A-9931-97A4ACA47210}"/>
    <cellStyle name="Input [yellow] 3 3" xfId="740" xr:uid="{436421C8-94E7-4FEF-98F9-7A338EAEF7E4}"/>
    <cellStyle name="Input [yellow] 3 3 2" xfId="2420" xr:uid="{077721F7-B128-42C1-853E-813E421B1EE5}"/>
    <cellStyle name="Input [yellow] 3 3 3" xfId="4137" xr:uid="{27AF5EC0-C5A3-49D7-8F12-E711294C8992}"/>
    <cellStyle name="Input [yellow] 3 4" xfId="1299" xr:uid="{42B6A19A-0C4B-40DD-A3D4-383A9F64D249}"/>
    <cellStyle name="Input [yellow] 3 4 2" xfId="3438" xr:uid="{6EEF6463-2E9B-4E58-B5FD-245581A83F54}"/>
    <cellStyle name="Input [yellow] 3 4 3" xfId="5155" xr:uid="{47BAA357-37E5-470E-A59A-1332FF04D77E}"/>
    <cellStyle name="Input [yellow] 3 5" xfId="1529" xr:uid="{24EC9476-6AA0-4844-A76E-8FEEC12DA6CD}"/>
    <cellStyle name="Input [yellow] 3 5 2" xfId="2454" xr:uid="{A529EC4C-E61B-4776-A2B3-C58A2E39E16B}"/>
    <cellStyle name="Input [yellow] 3 5 3" xfId="4171" xr:uid="{AE8187C5-603F-4EE1-8B72-7A722B7E9C84}"/>
    <cellStyle name="Input [yellow] 3 6" xfId="1758" xr:uid="{E25FCC22-3223-4172-8AEB-F6F3D7FDF767}"/>
    <cellStyle name="Input [yellow] 3 6 2" xfId="2110" xr:uid="{334173AE-3668-4456-9F37-F310ECE374BE}"/>
    <cellStyle name="Input [yellow] 3 6 3" xfId="3829" xr:uid="{D2D4DDB4-51C4-42D2-AFE8-FA8E38CA1120}"/>
    <cellStyle name="Input [yellow] 3 7" xfId="3179" xr:uid="{12EA80E2-238E-4128-BB19-C8126576A1CE}"/>
    <cellStyle name="Input [yellow] 3 8" xfId="4896" xr:uid="{C16F9982-E7AD-4093-A198-D73C6A892126}"/>
    <cellStyle name="Input [yellow] 4" xfId="2052" xr:uid="{B4F19763-32D6-4F84-B063-498D2D7C88F6}"/>
    <cellStyle name="Input [yellow] 5" xfId="3769" xr:uid="{61A6A2B0-1CAA-4734-9316-0112E132427D}"/>
    <cellStyle name="Input 2" xfId="110" xr:uid="{48CB1962-EA31-4B0C-B4CE-F2B6F225CE39}"/>
    <cellStyle name="Input 2 10" xfId="337" xr:uid="{8C56EA99-5CA6-467C-9186-A26CA5CF6093}"/>
    <cellStyle name="Input 2 10 2" xfId="859" xr:uid="{5D4EDB85-9AC3-4B02-98E4-7AFB642B71F9}"/>
    <cellStyle name="Input 2 10 2 2" xfId="3324" xr:uid="{E91F958B-59C0-443A-9125-578E7C2E3416}"/>
    <cellStyle name="Input 2 10 2 3" xfId="5041" xr:uid="{A34B3FEF-1BCD-422A-A2F2-D65669A46A9E}"/>
    <cellStyle name="Input 2 10 3" xfId="833" xr:uid="{007F7B53-18BE-43CE-B3ED-BE3184AAA80B}"/>
    <cellStyle name="Input 2 10 3 2" xfId="3354" xr:uid="{17187DD9-D031-42ED-BF03-1A112BEA8446}"/>
    <cellStyle name="Input 2 10 3 3" xfId="5071" xr:uid="{D4D440A2-624E-4798-A343-22B087D74076}"/>
    <cellStyle name="Input 2 10 4" xfId="668" xr:uid="{65E7E3B4-554B-4A50-906A-0903A4716900}"/>
    <cellStyle name="Input 2 10 4 2" xfId="2164" xr:uid="{0E9DE4C4-B695-4008-BD27-AF3957DEA874}"/>
    <cellStyle name="Input 2 10 4 3" xfId="3881" xr:uid="{123B31C4-4A05-4D0D-B2EB-DE9132B6E9C8}"/>
    <cellStyle name="Input 2 10 5" xfId="767" xr:uid="{CAED8847-EFF4-4839-93D2-342E388FDDE0}"/>
    <cellStyle name="Input 2 10 5 2" xfId="2154" xr:uid="{EB54F4DD-414F-4B1C-A9F2-362784A00F58}"/>
    <cellStyle name="Input 2 10 5 3" xfId="3871" xr:uid="{8B742352-F1B8-4464-87A1-DE702C5290BE}"/>
    <cellStyle name="Input 2 10 6" xfId="1163" xr:uid="{44A94693-23BE-4717-A172-1154B6573779}"/>
    <cellStyle name="Input 2 10 6 2" xfId="2151" xr:uid="{30F7C6AE-143C-462F-B76D-DEFCA720EB4E}"/>
    <cellStyle name="Input 2 10 6 3" xfId="3868" xr:uid="{3601B1D1-B98E-4E5F-A3D5-D37437FAB663}"/>
    <cellStyle name="Input 2 10 7" xfId="3175" xr:uid="{E12B764F-CBB6-41B7-BC84-A2AB020DDBC4}"/>
    <cellStyle name="Input 2 10 8" xfId="4892" xr:uid="{2DF4571E-D74C-4C0F-A489-6628139C3FF7}"/>
    <cellStyle name="Input 2 11" xfId="353" xr:uid="{EB358788-5928-4EDF-A16D-52A13C16AFE1}"/>
    <cellStyle name="Input 2 11 2" xfId="875" xr:uid="{36FBA401-208A-42DE-8431-3630A61DEA16}"/>
    <cellStyle name="Input 2 11 2 2" xfId="2418" xr:uid="{EBC3D525-BB1B-4B86-BFD0-4B40EBAFABA6}"/>
    <cellStyle name="Input 2 11 2 3" xfId="4135" xr:uid="{AB6A7B03-C14B-4149-AB1F-C286F070E208}"/>
    <cellStyle name="Input 2 11 3" xfId="1110" xr:uid="{0A3ED638-8624-48B5-9466-3841C6B12E1B}"/>
    <cellStyle name="Input 2 11 3 2" xfId="3315" xr:uid="{375912D6-C04C-461A-B0FF-118260C9D9D1}"/>
    <cellStyle name="Input 2 11 3 3" xfId="5032" xr:uid="{703A735C-1EC2-495A-B9D3-A7D85818D619}"/>
    <cellStyle name="Input 2 11 4" xfId="1276" xr:uid="{0FFBF040-7AB1-4A3C-8D1E-1C49470788C4}"/>
    <cellStyle name="Input 2 11 4 2" xfId="3223" xr:uid="{D39F022C-85C7-45C1-A0BD-9F273ED789D8}"/>
    <cellStyle name="Input 2 11 4 3" xfId="4940" xr:uid="{AA36B693-E4E7-4626-8D11-9D1B89A64956}"/>
    <cellStyle name="Input 2 11 5" xfId="1507" xr:uid="{0A137862-4F0F-4DF5-A6BD-B0440B7D53CF}"/>
    <cellStyle name="Input 2 11 5 2" xfId="2037" xr:uid="{9C50967F-0E96-4668-9CE1-23CD56437B1F}"/>
    <cellStyle name="Input 2 11 5 3" xfId="3754" xr:uid="{1B3B05A9-C8CA-452F-8400-F47DC22F6956}"/>
    <cellStyle name="Input 2 11 6" xfId="1736" xr:uid="{47D151D0-48EF-4139-BBED-8DE7F2B50B0F}"/>
    <cellStyle name="Input 2 11 6 2" xfId="2676" xr:uid="{191B481C-EC0E-4B5D-9541-73FA7F6B40E9}"/>
    <cellStyle name="Input 2 11 6 3" xfId="4704" xr:uid="{86426C5C-FB1E-41FE-9375-0EC038C85107}"/>
    <cellStyle name="Input 2 11 7" xfId="2373" xr:uid="{8EA636F8-DA33-4D68-9969-ED903512E114}"/>
    <cellStyle name="Input 2 11 8" xfId="4090" xr:uid="{A1F7AB0D-9889-4ED4-BA39-88D70CD26541}"/>
    <cellStyle name="Input 2 12" xfId="532" xr:uid="{D57CF120-D6C9-438C-B78A-DA19CF4BD279}"/>
    <cellStyle name="Input 2 12 2" xfId="1041" xr:uid="{57CBAB76-1CE3-422F-82B3-C0531F0B2B18}"/>
    <cellStyle name="Input 2 12 2 2" xfId="2824" xr:uid="{814E545F-9AFC-44B9-81EA-9D64A48E14CE}"/>
    <cellStyle name="Input 2 12 2 3" xfId="4541" xr:uid="{451CC113-DE49-4C3B-8348-A07A19D575E8}"/>
    <cellStyle name="Input 2 12 3" xfId="1125" xr:uid="{49CB4B76-C27F-49DB-9DB0-98211C2FC6DA}"/>
    <cellStyle name="Input 2 12 3 2" xfId="2807" xr:uid="{6C97B3C5-1517-4EBC-B351-3616C7C15528}"/>
    <cellStyle name="Input 2 12 3 3" xfId="4524" xr:uid="{74F22F0D-B819-461F-B759-2583D223A913}"/>
    <cellStyle name="Input 2 12 4" xfId="1432" xr:uid="{037B42D7-2AD1-4880-9674-411351583BE5}"/>
    <cellStyle name="Input 2 12 4 2" xfId="2617" xr:uid="{11F63091-58C7-404E-B08D-219025F2AA85}"/>
    <cellStyle name="Input 2 12 4 3" xfId="4334" xr:uid="{E739831E-997B-417C-BD1C-CB2D9F76C37A}"/>
    <cellStyle name="Input 2 12 5" xfId="1662" xr:uid="{E1281140-1FCB-43CE-870D-8916C51829F5}"/>
    <cellStyle name="Input 2 12 5 2" xfId="2015" xr:uid="{D806BF2F-532B-47A8-A991-C55212E98972}"/>
    <cellStyle name="Input 2 12 5 3" xfId="3734" xr:uid="{844E991B-7649-4582-9521-93EA2FF806DA}"/>
    <cellStyle name="Input 2 12 6" xfId="1890" xr:uid="{93378A4A-1CDB-4656-A241-12B19F04C7E7}"/>
    <cellStyle name="Input 2 12 6 2" xfId="3607" xr:uid="{6F7CBD64-C0D0-44C1-9E21-9E838022FC1F}"/>
    <cellStyle name="Input 2 12 6 3" xfId="5322" xr:uid="{0E8D977C-7768-4AF6-B745-136C03C11A13}"/>
    <cellStyle name="Input 2 12 7" xfId="3386" xr:uid="{8DD88F4B-9E22-4676-BD67-7BE721B7B16E}"/>
    <cellStyle name="Input 2 12 8" xfId="5103" xr:uid="{A6BED3EF-94F1-4898-8A46-1964DB68B6B0}"/>
    <cellStyle name="Input 2 13" xfId="447" xr:uid="{ABB9FF5D-4814-469F-A791-F436C1D3F49F}"/>
    <cellStyle name="Input 2 13 2" xfId="964" xr:uid="{C6CBCF76-1F86-4DDD-933D-30726675E5A4}"/>
    <cellStyle name="Input 2 13 2 2" xfId="2695" xr:uid="{1EAA0411-6B55-413F-AEBF-1B8A5B4D5DB5}"/>
    <cellStyle name="Input 2 13 2 3" xfId="4412" xr:uid="{12FF1C96-99AA-4F50-9E08-64CD522A9232}"/>
    <cellStyle name="Input 2 13 3" xfId="732" xr:uid="{AF0A45AA-1448-4601-992F-23568095F126}"/>
    <cellStyle name="Input 2 13 3 2" xfId="2551" xr:uid="{ECC18368-1CC5-446B-915A-C01DF6219552}"/>
    <cellStyle name="Input 2 13 3 3" xfId="4268" xr:uid="{88709EB4-3C66-41B0-95BE-9C405FE19CC6}"/>
    <cellStyle name="Input 2 13 4" xfId="1360" xr:uid="{4F0C81AF-06A1-4A7E-996F-A1A7E6794406}"/>
    <cellStyle name="Input 2 13 4 2" xfId="2872" xr:uid="{334206DA-016B-43D9-81B7-73D4CE617CF3}"/>
    <cellStyle name="Input 2 13 4 3" xfId="4589" xr:uid="{762672CF-29D1-4107-9225-2C0CE127F9B6}"/>
    <cellStyle name="Input 2 13 5" xfId="1590" xr:uid="{ABE84C5D-CA01-4053-BC4F-796E5AD67916}"/>
    <cellStyle name="Input 2 13 5 2" xfId="2272" xr:uid="{51C259E5-B975-4C76-A4CA-0D975E418BB3}"/>
    <cellStyle name="Input 2 13 5 3" xfId="4287" xr:uid="{DE8A6E71-F9D9-4AB9-90F4-095D8348E3C4}"/>
    <cellStyle name="Input 2 13 6" xfId="1819" xr:uid="{C130148B-2920-4AA4-B2C0-B9930B2BB53E}"/>
    <cellStyle name="Input 2 13 6 2" xfId="3536" xr:uid="{69CB8C3B-A792-4F76-9797-0FB502DC29E2}"/>
    <cellStyle name="Input 2 13 6 3" xfId="5251" xr:uid="{131D662F-7259-4DEC-AE38-B75A32FFF7E3}"/>
    <cellStyle name="Input 2 13 7" xfId="2267" xr:uid="{F780BD9A-8671-47A4-B7EE-CB237F6E64F4}"/>
    <cellStyle name="Input 2 13 8" xfId="3984" xr:uid="{8829B128-377D-47C0-B1B6-96D399270CF4}"/>
    <cellStyle name="Input 2 14" xfId="704" xr:uid="{7005CBF6-74F6-4341-9D51-CAE8B86A6E43}"/>
    <cellStyle name="Input 2 14 2" xfId="2794" xr:uid="{5ED5BFA1-DCFC-436E-B593-FC543B59C891}"/>
    <cellStyle name="Input 2 14 3" xfId="4511" xr:uid="{C150530B-402C-461D-A47F-A7E1CF51D20D}"/>
    <cellStyle name="Input 2 15" xfId="772" xr:uid="{D9764818-EAD8-4987-982B-3EB847F519DB}"/>
    <cellStyle name="Input 2 15 2" xfId="2712" xr:uid="{59C2F57D-270A-45AF-AEC7-6A703D6ECB7D}"/>
    <cellStyle name="Input 2 15 3" xfId="4429" xr:uid="{D605B234-6E7D-4CDD-A01B-ED5C8B35104D}"/>
    <cellStyle name="Input 2 16" xfId="1240" xr:uid="{BC5846BE-4FF8-47FE-BF78-275F7A6236D8}"/>
    <cellStyle name="Input 2 16 2" xfId="3493" xr:uid="{74C96F5D-C6BB-4633-8210-BFE8EF3B8B54}"/>
    <cellStyle name="Input 2 16 3" xfId="5210" xr:uid="{D843A9FC-2AFF-46CF-B100-ADD1F572CD80}"/>
    <cellStyle name="Input 2 17" xfId="1100" xr:uid="{3174E240-233A-4DE7-ACFC-5A2F39EB3D37}"/>
    <cellStyle name="Input 2 17 2" xfId="2906" xr:uid="{07F016E9-23C4-475C-A692-FB2AC9D297A9}"/>
    <cellStyle name="Input 2 17 3" xfId="4623" xr:uid="{6E17EAAE-7C85-4EC4-A157-60251C83412C}"/>
    <cellStyle name="Input 2 18" xfId="1245" xr:uid="{45267AE2-C526-46C9-A09A-238FE8A8B30D}"/>
    <cellStyle name="Input 2 18 2" xfId="2428" xr:uid="{754A3FD1-5C24-450D-B584-4A501F6F17AF}"/>
    <cellStyle name="Input 2 18 3" xfId="4145" xr:uid="{3EE50F6F-B0F7-4850-9E4B-371A9FE93EA9}"/>
    <cellStyle name="Input 2 19" xfId="2398" xr:uid="{800261ED-EF7E-462E-8A60-ADF37447D698}"/>
    <cellStyle name="Input 2 2" xfId="463" xr:uid="{98B7343F-AEAA-4875-93BB-A81BA45016CA}"/>
    <cellStyle name="Input 2 2 2" xfId="978" xr:uid="{8234E806-73C4-4A6B-8F5B-A1D508CFB159}"/>
    <cellStyle name="Input 2 2 2 2" xfId="2915" xr:uid="{AD498E73-E07B-4457-A41F-E0486AF4B9FC}"/>
    <cellStyle name="Input 2 2 2 3" xfId="4632" xr:uid="{1B7FA162-5A0D-476C-8CBC-ABB10A353E86}"/>
    <cellStyle name="Input 2 2 3" xfId="1115" xr:uid="{CEB7598C-F875-46DA-9577-8227E2AD27E1}"/>
    <cellStyle name="Input 2 2 3 2" xfId="3481" xr:uid="{1A5405AC-2DC0-4573-9430-F29310891483}"/>
    <cellStyle name="Input 2 2 3 3" xfId="5198" xr:uid="{6BE0F6D1-C018-4687-8577-95DED447F78E}"/>
    <cellStyle name="Input 2 2 4" xfId="1375" xr:uid="{7953BB4B-6DF7-4259-B4C2-7F301B650702}"/>
    <cellStyle name="Input 2 2 4 2" xfId="3445" xr:uid="{AA6553CD-0E0E-4F49-B494-AF99880EB2D9}"/>
    <cellStyle name="Input 2 2 4 3" xfId="5162" xr:uid="{F85A6C3C-412F-4230-9C93-A3133518CBD6}"/>
    <cellStyle name="Input 2 2 5" xfId="1605" xr:uid="{B851CDDB-4B5B-47E4-A0EB-427B541C70B9}"/>
    <cellStyle name="Input 2 2 5 2" xfId="3071" xr:uid="{158641D6-EB9F-447A-8B23-C013DC343B6B}"/>
    <cellStyle name="Input 2 2 5 3" xfId="5147" xr:uid="{A720C954-802E-4C46-8220-149F7CF9BEE5}"/>
    <cellStyle name="Input 2 2 6" xfId="1833" xr:uid="{1D271B83-3217-42F3-B4BC-053AB4377501}"/>
    <cellStyle name="Input 2 2 6 2" xfId="3550" xr:uid="{356DD6FA-301D-4F1E-A8F8-C7460AD71D60}"/>
    <cellStyle name="Input 2 2 6 3" xfId="5265" xr:uid="{654FC048-BE38-4823-92AF-18D3553330EE}"/>
    <cellStyle name="Input 2 2 7" xfId="2213" xr:uid="{8194BAFB-2D4E-459C-B955-7DA35C016843}"/>
    <cellStyle name="Input 2 2 8" xfId="3930" xr:uid="{BF186836-24EC-4983-90B7-10E486228E5B}"/>
    <cellStyle name="Input 2 20" xfId="4115" xr:uid="{E2DAEB1D-9367-420E-92DF-D156CD737054}"/>
    <cellStyle name="Input 2 3" xfId="333" xr:uid="{FBF92560-0610-4227-811C-E59A187D9A36}"/>
    <cellStyle name="Input 2 3 2" xfId="855" xr:uid="{9200EF7D-36A1-48CB-A95C-BCEC17211FC9}"/>
    <cellStyle name="Input 2 3 2 2" xfId="2961" xr:uid="{BD3E9812-C0FB-4AD5-B0A5-F8CD3FF62B1F}"/>
    <cellStyle name="Input 2 3 2 3" xfId="4678" xr:uid="{170212C9-4CEA-4B15-A5A7-A410468FD1C8}"/>
    <cellStyle name="Input 2 3 3" xfId="813" xr:uid="{8EED8081-5D19-4C3B-91EC-6C1C1EE500DC}"/>
    <cellStyle name="Input 2 3 3 2" xfId="2863" xr:uid="{6DDA539B-A5B5-45A6-A7BD-0271B11EDFD5}"/>
    <cellStyle name="Input 2 3 3 3" xfId="4580" xr:uid="{85174FA6-7EAE-47BC-A7BD-A1A323BC7EC7}"/>
    <cellStyle name="Input 2 3 4" xfId="1203" xr:uid="{F2474F4E-EA87-49C1-A568-9C91715B507D}"/>
    <cellStyle name="Input 2 3 4 2" xfId="2764" xr:uid="{9751F5CB-93A6-4E31-A839-706643918FC6}"/>
    <cellStyle name="Input 2 3 4 3" xfId="4481" xr:uid="{30C32628-ADE6-4049-9B81-49BDE95069E4}"/>
    <cellStyle name="Input 2 3 5" xfId="1178" xr:uid="{48114248-0A76-4CDC-981A-2D85240A2B17}"/>
    <cellStyle name="Input 2 3 5 2" xfId="2761" xr:uid="{4A177482-9873-4AE3-A864-A9ABAEA1F2D9}"/>
    <cellStyle name="Input 2 3 5 3" xfId="4478" xr:uid="{3D5B1F92-3442-409E-AD4C-4B285F1F9703}"/>
    <cellStyle name="Input 2 3 6" xfId="676" xr:uid="{F6AD0292-3DBF-47B5-AD7B-AFC9F0227082}"/>
    <cellStyle name="Input 2 3 6 2" xfId="1967" xr:uid="{713F42F7-35F6-4013-B8A6-A29F256296C7}"/>
    <cellStyle name="Input 2 3 6 3" xfId="3684" xr:uid="{54481A9B-5223-4D2F-AA4E-FF864DC52C94}"/>
    <cellStyle name="Input 2 3 7" xfId="2703" xr:uid="{21328CBC-0D01-4DE6-B225-6E31D0FC39D5}"/>
    <cellStyle name="Input 2 3 8" xfId="4420" xr:uid="{FDC483BA-4E70-426F-B7E9-905726162AC8}"/>
    <cellStyle name="Input 2 4" xfId="387" xr:uid="{1949E206-D0EF-4DCB-8916-D37D7E535BE3}"/>
    <cellStyle name="Input 2 4 2" xfId="907" xr:uid="{5D60D8D5-46C5-4403-869D-FA2539FC919F}"/>
    <cellStyle name="Input 2 4 2 2" xfId="3170" xr:uid="{4E1B2427-ACAA-433A-9F47-2739430A1F66}"/>
    <cellStyle name="Input 2 4 2 3" xfId="4887" xr:uid="{EEFBD244-CBB6-49B0-89DA-8E40824A85CD}"/>
    <cellStyle name="Input 2 4 3" xfId="840" xr:uid="{3E6E9A77-4D27-4623-BA4A-296CB4F0E96F}"/>
    <cellStyle name="Input 2 4 3 2" xfId="2600" xr:uid="{070DCA6B-4A96-4C64-B0C2-80B609345214}"/>
    <cellStyle name="Input 2 4 3 3" xfId="4317" xr:uid="{2DBAF625-CCD1-4192-99E9-4F2B4F4E8274}"/>
    <cellStyle name="Input 2 4 4" xfId="1307" xr:uid="{64C7A5AA-3F7F-4CDF-987E-4A5A91C4D7D1}"/>
    <cellStyle name="Input 2 4 4 2" xfId="2865" xr:uid="{3396F3EE-810C-4894-9FC2-3333BF992B9B}"/>
    <cellStyle name="Input 2 4 4 3" xfId="4582" xr:uid="{7C36D920-8354-4296-AE8E-1AA4F3D0DE4F}"/>
    <cellStyle name="Input 2 4 5" xfId="1537" xr:uid="{288A9C5E-50C6-4CE6-AB81-6BCC959F990F}"/>
    <cellStyle name="Input 2 4 5 2" xfId="2253" xr:uid="{F2152FC9-4716-4F52-8469-B8ED87B05DEB}"/>
    <cellStyle name="Input 2 4 5 3" xfId="3970" xr:uid="{7485FAC0-C24D-42D0-9956-412AD9165467}"/>
    <cellStyle name="Input 2 4 6" xfId="1766" xr:uid="{8E809968-C2B1-4FEC-8608-8677B48B9C7C}"/>
    <cellStyle name="Input 2 4 6 2" xfId="1997" xr:uid="{64EBDF0E-875C-4D34-AE78-1BC39E2E908B}"/>
    <cellStyle name="Input 2 4 6 3" xfId="3716" xr:uid="{2091F9D3-6F74-4D6A-B075-F83E77F54B27}"/>
    <cellStyle name="Input 2 4 7" xfId="2914" xr:uid="{7524B229-7BA1-40FE-8908-88C5B5A3DD3B}"/>
    <cellStyle name="Input 2 4 8" xfId="4631" xr:uid="{E44AE08C-4FCB-4942-90E6-61A1102663DF}"/>
    <cellStyle name="Input 2 5" xfId="452" xr:uid="{336CB0BA-D308-4312-A8F9-DF6F535146E2}"/>
    <cellStyle name="Input 2 5 2" xfId="968" xr:uid="{F569FB74-B0C3-428E-A65F-9A6ED5EFC192}"/>
    <cellStyle name="Input 2 5 2 2" xfId="2633" xr:uid="{F5E84A92-D19D-4038-9D42-40584AACF854}"/>
    <cellStyle name="Input 2 5 2 3" xfId="4350" xr:uid="{17759C53-6A37-4B23-AED6-ECAA5671DE44}"/>
    <cellStyle name="Input 2 5 3" xfId="1226" xr:uid="{EDCB04A6-87CA-4615-993C-978EC77636E5}"/>
    <cellStyle name="Input 2 5 3 2" xfId="2652" xr:uid="{1BE87136-6305-47E4-95AE-A542A0658F40}"/>
    <cellStyle name="Input 2 5 3 3" xfId="4369" xr:uid="{772BF70F-768F-409D-A752-629EBA05462D}"/>
    <cellStyle name="Input 2 5 4" xfId="1364" xr:uid="{F5A45B02-67DA-418E-9261-49ECC1D01726}"/>
    <cellStyle name="Input 2 5 4 2" xfId="3285" xr:uid="{9786A433-9CE2-430A-AD34-5EFD5CB5AE2E}"/>
    <cellStyle name="Input 2 5 4 3" xfId="5002" xr:uid="{DCAAD681-66BB-4DA5-8FA3-924EF9C41A89}"/>
    <cellStyle name="Input 2 5 5" xfId="1594" xr:uid="{3E459E96-FDC7-489A-8728-8536E4CEFF41}"/>
    <cellStyle name="Input 2 5 5 2" xfId="2956" xr:uid="{1A0BE35B-261A-496B-8359-A72A737DCD10}"/>
    <cellStyle name="Input 2 5 5 3" xfId="5003" xr:uid="{FCD3EBC0-40A9-49FF-9DD7-A6160CE20340}"/>
    <cellStyle name="Input 2 5 6" xfId="1823" xr:uid="{D4EC47BE-B9BC-43F2-B40B-D3DED716FB36}"/>
    <cellStyle name="Input 2 5 6 2" xfId="3540" xr:uid="{28D58C2A-7643-46A6-8D16-CE9623B1F915}"/>
    <cellStyle name="Input 2 5 6 3" xfId="5255" xr:uid="{8309BA91-9188-4FBC-92D4-64CD516AF0DA}"/>
    <cellStyle name="Input 2 5 7" xfId="2243" xr:uid="{1C1D287B-2B68-450C-8117-71776B53722E}"/>
    <cellStyle name="Input 2 5 8" xfId="3960" xr:uid="{906B347A-3589-4B29-86E9-1DC16530412A}"/>
    <cellStyle name="Input 2 6" xfId="509" xr:uid="{3264AD88-0187-4CCB-AAE2-199538EED5E5}"/>
    <cellStyle name="Input 2 6 2" xfId="1022" xr:uid="{C348E930-52F6-4B80-8895-CAF6DC80E331}"/>
    <cellStyle name="Input 2 6 2 2" xfId="2911" xr:uid="{2D3D66CE-BA91-4C76-9686-F5110571448B}"/>
    <cellStyle name="Input 2 6 2 3" xfId="4628" xr:uid="{6FADFA75-2B25-48DE-9ECF-CCA06BA189C7}"/>
    <cellStyle name="Input 2 6 3" xfId="1244" xr:uid="{3DD75F14-A671-411D-B07E-F59FB0EDDA90}"/>
    <cellStyle name="Input 2 6 3 2" xfId="2828" xr:uid="{F4BDAAD6-9DC1-4323-9E97-5599E28914A1}"/>
    <cellStyle name="Input 2 6 3 3" xfId="4545" xr:uid="{C011BA33-7690-4F9E-86F1-A2DCD6372409}"/>
    <cellStyle name="Input 2 6 4" xfId="1414" xr:uid="{A9D7A592-1602-4D02-95DE-9BE2C8E49D8F}"/>
    <cellStyle name="Input 2 6 4 2" xfId="2838" xr:uid="{752303A4-E1CE-404F-8955-2331B97DA5D7}"/>
    <cellStyle name="Input 2 6 4 3" xfId="4555" xr:uid="{A6172DC1-E1CB-4E66-9AD6-13B3A67D0930}"/>
    <cellStyle name="Input 2 6 5" xfId="1644" xr:uid="{923D4A87-B793-45D4-BDBB-098E8EE0F6C2}"/>
    <cellStyle name="Input 2 6 5 2" xfId="3455" xr:uid="{C8F0BF7A-4288-49FA-86E4-D4BF00CF81AA}"/>
    <cellStyle name="Input 2 6 5 3" xfId="4379" xr:uid="{1D3C2B0A-E5E6-4538-8D96-3A3E1D84694F}"/>
    <cellStyle name="Input 2 6 6" xfId="1872" xr:uid="{5429BBC6-D331-46FA-8483-550B61F65F8B}"/>
    <cellStyle name="Input 2 6 6 2" xfId="3589" xr:uid="{500C463C-4BE6-4D57-96C6-105A1992729B}"/>
    <cellStyle name="Input 2 6 6 3" xfId="5304" xr:uid="{0ED5EE42-EC07-4F75-A067-54AA50A4340C}"/>
    <cellStyle name="Input 2 6 7" xfId="3372" xr:uid="{59215065-2838-4449-AA01-C5DB0CD4EFE9}"/>
    <cellStyle name="Input 2 6 8" xfId="5089" xr:uid="{272A815E-DEF7-4D55-AABB-08FAFC9700D1}"/>
    <cellStyle name="Input 2 7" xfId="382" xr:uid="{2B81FB3D-C3E4-4C61-AEAC-5DFB87F02252}"/>
    <cellStyle name="Input 2 7 2" xfId="902" xr:uid="{AEC793D7-9087-40D0-8EA7-B2440E8DBE88}"/>
    <cellStyle name="Input 2 7 2 2" xfId="2778" xr:uid="{10E86AE9-E98E-49CA-9E0D-50C4B24D9556}"/>
    <cellStyle name="Input 2 7 2 3" xfId="4495" xr:uid="{4EABBFE5-341D-4B74-91F8-E75BC62A675E}"/>
    <cellStyle name="Input 2 7 3" xfId="714" xr:uid="{FBE1A291-6DFE-4A61-BE3A-76FFCB63B7A6}"/>
    <cellStyle name="Input 2 7 3 2" xfId="2991" xr:uid="{2C99C6D7-EA0A-49A3-B516-A29FC844643B}"/>
    <cellStyle name="Input 2 7 3 3" xfId="4708" xr:uid="{6699E090-3705-4EDD-B9AA-94F03CFCFE1E}"/>
    <cellStyle name="Input 2 7 4" xfId="1302" xr:uid="{F6A7FB5B-4B66-4ECF-A02C-F6E436E28FD0}"/>
    <cellStyle name="Input 2 7 4 2" xfId="2907" xr:uid="{68374547-4CD7-471F-AB52-F16BC4C99F13}"/>
    <cellStyle name="Input 2 7 4 3" xfId="4624" xr:uid="{6E343623-569F-41CF-9A63-048EE331D47F}"/>
    <cellStyle name="Input 2 7 5" xfId="1532" xr:uid="{443F936C-BD07-4720-A0B4-8E8F3EB468EE}"/>
    <cellStyle name="Input 2 7 5 2" xfId="2031" xr:uid="{873052EB-1DAF-4A0F-A5D4-CF44F9D3809F}"/>
    <cellStyle name="Input 2 7 5 3" xfId="3748" xr:uid="{45C40EA5-ECBB-4536-85B3-D1864452AD57}"/>
    <cellStyle name="Input 2 7 6" xfId="1761" xr:uid="{EAB2B6C7-0969-4F0C-A40E-0471CB67AE0A}"/>
    <cellStyle name="Input 2 7 6 2" xfId="2002" xr:uid="{9269C065-3DDC-4219-8797-0E6F4C5A3AEB}"/>
    <cellStyle name="Input 2 7 6 3" xfId="3826" xr:uid="{903A5723-4C8F-48C3-9176-EA3F951F6137}"/>
    <cellStyle name="Input 2 7 7" xfId="2683" xr:uid="{FF9ECD35-07F8-4C63-A8FD-240770791AEE}"/>
    <cellStyle name="Input 2 7 8" xfId="4400" xr:uid="{C9DD1826-B020-4302-AB2D-89E4E741FEDB}"/>
    <cellStyle name="Input 2 8" xfId="386" xr:uid="{066B0F4A-BC00-41FC-AD33-895F0104790B}"/>
    <cellStyle name="Input 2 8 2" xfId="906" xr:uid="{FD680DF4-DFEB-41EC-8585-40AB93D0183A}"/>
    <cellStyle name="Input 2 8 2 2" xfId="3347" xr:uid="{B9469DE5-4F9E-4A3C-A4C2-DFF17AF80C7A}"/>
    <cellStyle name="Input 2 8 2 3" xfId="5064" xr:uid="{9F79483F-EB84-4B78-98F2-69D9E769DF0B}"/>
    <cellStyle name="Input 2 8 3" xfId="733" xr:uid="{1FE5DF23-B837-4CE2-809D-BA5DC9AAB033}"/>
    <cellStyle name="Input 2 8 3 2" xfId="2957" xr:uid="{BF05B34B-D187-452C-8D88-5B53CA6FA835}"/>
    <cellStyle name="Input 2 8 3 3" xfId="4674" xr:uid="{3CE34546-5192-477F-8DD7-72587EF9FC0C}"/>
    <cellStyle name="Input 2 8 4" xfId="1306" xr:uid="{EC4E02E4-C1C2-4D13-BE02-C56B0DC49B8D}"/>
    <cellStyle name="Input 2 8 4 2" xfId="3157" xr:uid="{D3F9EFEB-81D5-40DD-A42B-6012BEB4DA29}"/>
    <cellStyle name="Input 2 8 4 3" xfId="4874" xr:uid="{945AC5D0-0FC4-4057-9FEB-6A72758FCDA1}"/>
    <cellStyle name="Input 2 8 5" xfId="1536" xr:uid="{DB99AFFA-5471-46BA-BCD7-1B42BD64530A}"/>
    <cellStyle name="Input 2 8 5 2" xfId="2334" xr:uid="{73965D0B-ECC8-4698-B6EA-7F5776FA37CA}"/>
    <cellStyle name="Input 2 8 5 3" xfId="4051" xr:uid="{44AE8292-D5D1-4DF3-BAC2-358C4AF7CF37}"/>
    <cellStyle name="Input 2 8 6" xfId="1765" xr:uid="{ED6D1F50-3794-4D51-8FF6-4A45FC079A66}"/>
    <cellStyle name="Input 2 8 6 2" xfId="1998" xr:uid="{925DA881-E166-40FE-807D-EFC7E4E002A0}"/>
    <cellStyle name="Input 2 8 6 3" xfId="3717" xr:uid="{B17447FF-0ED5-46A9-83BE-57820F6E1C79}"/>
    <cellStyle name="Input 2 8 7" xfId="2533" xr:uid="{B8E6862C-FC44-486D-AB3D-7C4E17BD1E4D}"/>
    <cellStyle name="Input 2 8 8" xfId="4250" xr:uid="{FF1E0803-5F94-470C-83C0-75A409424E92}"/>
    <cellStyle name="Input 2 9" xfId="402" xr:uid="{14E148DD-C0E9-455F-8096-8F392E76395B}"/>
    <cellStyle name="Input 2 9 2" xfId="922" xr:uid="{CB0180DA-4835-45A4-8BC7-0793282F70B7}"/>
    <cellStyle name="Input 2 9 2 2" xfId="2455" xr:uid="{C2E61FAF-76C2-453C-ADC5-8C77EAE69C84}"/>
    <cellStyle name="Input 2 9 2 3" xfId="4172" xr:uid="{28E61028-0092-47A1-AFE4-F8BABC346BF4}"/>
    <cellStyle name="Input 2 9 3" xfId="729" xr:uid="{874BAFD7-2603-4BE9-B4CA-8510AA1C3FA3}"/>
    <cellStyle name="Input 2 9 3 2" xfId="2235" xr:uid="{3B21FAAD-E5BF-480E-B891-1C9AFD37489F}"/>
    <cellStyle name="Input 2 9 3 3" xfId="3952" xr:uid="{799C4071-61C2-4BB6-9813-9E68E0D89842}"/>
    <cellStyle name="Input 2 9 4" xfId="1322" xr:uid="{874A71B4-C1C5-4C00-87AA-4113EA7A04D5}"/>
    <cellStyle name="Input 2 9 4 2" xfId="3506" xr:uid="{1FA4DDE6-B364-4718-B2F6-242542EEE1A5}"/>
    <cellStyle name="Input 2 9 4 3" xfId="5223" xr:uid="{A3C6000E-0E63-4399-A7F0-4CDE7CA64297}"/>
    <cellStyle name="Input 2 9 5" xfId="1552" xr:uid="{DBABE75C-7783-46AE-9E7C-9AD2EB611AF4}"/>
    <cellStyle name="Input 2 9 5 2" xfId="2225" xr:uid="{15435C85-B004-487F-AD18-FAC70BD4A7B6}"/>
    <cellStyle name="Input 2 9 5 3" xfId="3942" xr:uid="{1CA9DBFC-0B99-4D17-B9D6-E6C80D6C4760}"/>
    <cellStyle name="Input 2 9 6" xfId="1781" xr:uid="{EBAE215E-11F6-4202-9F0D-9CB75F4DA0CD}"/>
    <cellStyle name="Input 2 9 6 2" xfId="2172" xr:uid="{7F584ACA-AFF9-416C-80E3-211B6808907E}"/>
    <cellStyle name="Input 2 9 6 3" xfId="3890" xr:uid="{7B2A9C99-FBC2-4525-ABD6-651F27AB1601}"/>
    <cellStyle name="Input 2 9 7" xfId="3243" xr:uid="{0D069112-C833-44E2-96C2-685632546427}"/>
    <cellStyle name="Input 2 9 8" xfId="4960" xr:uid="{0617F7FE-EA7A-48CB-9073-79DB3BC1C557}"/>
    <cellStyle name="Koblet celle" xfId="226" xr:uid="{A5487ECF-6828-4DB9-8561-526699539D39}"/>
    <cellStyle name="Kontrollcelle" xfId="227" xr:uid="{62A7EBF3-0C34-4A2D-A000-74EBB4EAD453}"/>
    <cellStyle name="Link Currency (0)" xfId="111" xr:uid="{CDE89F91-E5AE-4CB1-A6BB-678366D6F8F5}"/>
    <cellStyle name="Link Currency (2)" xfId="112" xr:uid="{190212FD-2899-4FFA-9905-31EBE4A7A035}"/>
    <cellStyle name="Link Units (0)" xfId="113" xr:uid="{8F002330-1C43-453F-BE3F-10A017206855}"/>
    <cellStyle name="Link Units (1)" xfId="114" xr:uid="{BE993C91-20C9-4EFA-87E0-10F8A2CDFF28}"/>
    <cellStyle name="Link Units (2)" xfId="115" xr:uid="{ECB44A7F-51EC-4321-BF1E-76A7B3464858}"/>
    <cellStyle name="Linked Cell 2" xfId="116" xr:uid="{EDA7FCFB-FEB5-4956-91BE-0A344D7FA519}"/>
    <cellStyle name="Merknad" xfId="228" xr:uid="{28683A80-8E96-4CBD-9DBE-74AD4C3731E0}"/>
    <cellStyle name="Merknad 10" xfId="339" xr:uid="{9F90886F-11DB-42C9-AFE0-0A805A2185E7}"/>
    <cellStyle name="Merknad 10 2" xfId="861" xr:uid="{E46394E8-BF94-4839-BB5A-04615A04E555}"/>
    <cellStyle name="Merknad 10 2 2" xfId="2516" xr:uid="{BB5B2E38-C944-4E61-9206-1E4DA18AE3E0}"/>
    <cellStyle name="Merknad 10 2 3" xfId="4233" xr:uid="{E7A56F1D-6B74-4245-967A-647D45D40E34}"/>
    <cellStyle name="Merknad 10 3" xfId="669" xr:uid="{A681131A-E92F-40A9-9546-525178AC72B5}"/>
    <cellStyle name="Merknad 10 3 2" xfId="2064" xr:uid="{CF0BF9B7-E3BA-474E-BB93-5C0928E0D088}"/>
    <cellStyle name="Merknad 10 3 3" xfId="3781" xr:uid="{77364C97-0A62-4A02-9F89-FEF9BD8898D3}"/>
    <cellStyle name="Merknad 10 4" xfId="1025" xr:uid="{8AA72305-5DB8-44EA-B73A-EAADB7DD5BE7}"/>
    <cellStyle name="Merknad 10 4 2" xfId="3503" xr:uid="{7EA34141-4DB1-417C-BDAC-992807DD23CC}"/>
    <cellStyle name="Merknad 10 4 3" xfId="5220" xr:uid="{EFFC62EA-D766-4A09-A9C7-ED3A4BA833EF}"/>
    <cellStyle name="Merknad 10 5" xfId="680" xr:uid="{34DA0662-A721-40B1-9C60-070D53239925}"/>
    <cellStyle name="Merknad 10 5 2" xfId="1955" xr:uid="{320244CB-8C9C-4272-9C67-45C20FF250DC}"/>
    <cellStyle name="Merknad 10 5 3" xfId="3672" xr:uid="{6FF302DF-A3FC-4001-B787-DC8F2E6D788A}"/>
    <cellStyle name="Merknad 10 6" xfId="1208" xr:uid="{C4938F18-1077-43BA-86C6-AE5105D99800}"/>
    <cellStyle name="Merknad 10 6 2" xfId="2509" xr:uid="{32E31D6E-D4FA-45F5-BBF9-A9DA2710BE55}"/>
    <cellStyle name="Merknad 10 6 3" xfId="4226" xr:uid="{C4222D05-6ACC-4B7A-BA6E-4D1677831F84}"/>
    <cellStyle name="Merknad 10 7" xfId="2928" xr:uid="{5787FC3C-BE9D-43D4-8C50-6917C8E97339}"/>
    <cellStyle name="Merknad 10 8" xfId="4645" xr:uid="{6A330942-0970-40C8-85F1-90B229E4168A}"/>
    <cellStyle name="Merknad 11" xfId="517" xr:uid="{4FD5EC60-D2D8-49C4-9E31-8C594810AE1A}"/>
    <cellStyle name="Merknad 11 2" xfId="1029" xr:uid="{1D60174D-9D5D-40BF-90FE-7691CE8CF875}"/>
    <cellStyle name="Merknad 11 2 2" xfId="2840" xr:uid="{7ECFFEFC-DDA5-4D65-BA5B-AA01173E4736}"/>
    <cellStyle name="Merknad 11 2 3" xfId="4557" xr:uid="{4A21A512-001F-4032-8C52-8A996FC8B31A}"/>
    <cellStyle name="Merknad 11 3" xfId="1184" xr:uid="{B74A72B1-68CC-4129-A939-E97747888E1A}"/>
    <cellStyle name="Merknad 11 3 2" xfId="2575" xr:uid="{B10DA28A-EEF8-4C7C-AFB2-D8C4363A9CA5}"/>
    <cellStyle name="Merknad 11 3 3" xfId="4292" xr:uid="{DDE220D1-2D57-4D4C-BC42-A9B94A2C16C3}"/>
    <cellStyle name="Merknad 11 4" xfId="1420" xr:uid="{36D0CCDD-6BA6-4AEC-A09B-DAB6989D04B5}"/>
    <cellStyle name="Merknad 11 4 2" xfId="2968" xr:uid="{9745B20C-4076-4CE2-9E22-876CAE82F85C}"/>
    <cellStyle name="Merknad 11 4 3" xfId="4685" xr:uid="{E298ADD5-018B-490C-A7C2-FA8761FB20D8}"/>
    <cellStyle name="Merknad 11 5" xfId="1650" xr:uid="{6B0E54E6-81FE-4D06-9B55-8A3BA6EECA99}"/>
    <cellStyle name="Merknad 11 5 2" xfId="3351" xr:uid="{6C6F27FA-6360-4E05-BE40-C6B5440350E9}"/>
    <cellStyle name="Merknad 11 5 3" xfId="4507" xr:uid="{9109708F-02AD-4C85-B85B-9560EBA79467}"/>
    <cellStyle name="Merknad 11 6" xfId="1878" xr:uid="{166ACD9B-3AA7-47C1-A563-8C9546A83327}"/>
    <cellStyle name="Merknad 11 6 2" xfId="3595" xr:uid="{895F3AD3-4530-4956-89D7-7F3CE74031EB}"/>
    <cellStyle name="Merknad 11 6 3" xfId="5310" xr:uid="{964F2D1B-157C-4690-9055-5900814A05D4}"/>
    <cellStyle name="Merknad 11 7" xfId="2998" xr:uid="{BE079556-004E-4E7B-982B-391807326088}"/>
    <cellStyle name="Merknad 11 8" xfId="4715" xr:uid="{0E4A57E0-2807-4414-A668-37184199F847}"/>
    <cellStyle name="Merknad 12" xfId="389" xr:uid="{F57290E6-FDC4-41BC-B8ED-3660800F7AAA}"/>
    <cellStyle name="Merknad 12 2" xfId="909" xr:uid="{15E34729-CB9F-4E39-99DF-338FF263D35C}"/>
    <cellStyle name="Merknad 12 2 2" xfId="2858" xr:uid="{65C3DC87-05CA-4AB7-A884-CC2C05533499}"/>
    <cellStyle name="Merknad 12 2 3" xfId="4575" xr:uid="{1FF54AF8-B0D7-43AD-A3C2-EB4AC33B9E6D}"/>
    <cellStyle name="Merknad 12 3" xfId="829" xr:uid="{17B722F0-C707-4E3E-A025-80BD9AAB2149}"/>
    <cellStyle name="Merknad 12 3 2" xfId="3112" xr:uid="{686DC6AD-0948-4BBF-B462-CD2FF8BAE9FE}"/>
    <cellStyle name="Merknad 12 3 3" xfId="4829" xr:uid="{2CF0F4BF-C809-4B36-B628-0913E3FFCDC9}"/>
    <cellStyle name="Merknad 12 4" xfId="1309" xr:uid="{C496C156-3700-4AFC-9E4F-09EFC4C851B7}"/>
    <cellStyle name="Merknad 12 4 2" xfId="2606" xr:uid="{9E2E5331-664F-4D06-8979-02339DD5E8BD}"/>
    <cellStyle name="Merknad 12 4 3" xfId="4323" xr:uid="{84C205E7-686B-433B-A9F7-1B4E474650FA}"/>
    <cellStyle name="Merknad 12 5" xfId="1539" xr:uid="{EBF09B6E-EFE7-4E8E-B955-E5AF424BE5D2}"/>
    <cellStyle name="Merknad 12 5 2" xfId="2394" xr:uid="{8F89E6AB-3F26-47E6-97C0-0D50992367FF}"/>
    <cellStyle name="Merknad 12 5 3" xfId="4111" xr:uid="{3C64F30F-6FEE-4D4B-9566-F193CC3673CC}"/>
    <cellStyle name="Merknad 12 6" xfId="1768" xr:uid="{E573C344-CDA8-48B3-A865-CA252CB3766D}"/>
    <cellStyle name="Merknad 12 6 2" xfId="2106" xr:uid="{DE873A61-E4D7-4324-A714-182D5B9FDB78}"/>
    <cellStyle name="Merknad 12 6 3" xfId="3714" xr:uid="{3C4CE12B-3F76-49FD-9DD4-EFE7A607B90E}"/>
    <cellStyle name="Merknad 12 7" xfId="3443" xr:uid="{316635C7-2062-4745-AE98-8C755117A90E}"/>
    <cellStyle name="Merknad 12 8" xfId="5160" xr:uid="{24D8764B-277A-4CB9-94AC-88CA8995E056}"/>
    <cellStyle name="Merknad 13" xfId="556" xr:uid="{C8AF12FE-582B-4149-9F85-9D94E31A805B}"/>
    <cellStyle name="Merknad 13 2" xfId="1065" xr:uid="{8DEA9AA5-9658-48B0-BA42-A5B8A9E7DB01}"/>
    <cellStyle name="Merknad 13 2 2" xfId="2781" xr:uid="{2DF7B25B-5CDB-46FC-A27D-426EAD7A11D5}"/>
    <cellStyle name="Merknad 13 2 3" xfId="4498" xr:uid="{3FBCD712-4A4D-42A7-BEA9-44811AC05D44}"/>
    <cellStyle name="Merknad 13 3" xfId="708" xr:uid="{B3B41169-270C-4A20-A84B-10DDB17977C0}"/>
    <cellStyle name="Merknad 13 3 2" xfId="3000" xr:uid="{76AC3EDB-34AB-4C5B-8FCD-54E9BFC6393E}"/>
    <cellStyle name="Merknad 13 3 3" xfId="4717" xr:uid="{3881FBD6-DD93-4C0C-AA64-056A7B5D4304}"/>
    <cellStyle name="Merknad 13 4" xfId="1456" xr:uid="{D6009B2F-42E3-4398-B648-A237E862D3B5}"/>
    <cellStyle name="Merknad 13 4 2" xfId="2982" xr:uid="{6D99DAC3-B155-4325-9D16-43672E47310D}"/>
    <cellStyle name="Merknad 13 4 3" xfId="4699" xr:uid="{5A0ECC74-4FF8-4CE4-BEE8-270F62F40556}"/>
    <cellStyle name="Merknad 13 5" xfId="1686" xr:uid="{13DDEF6F-91A7-4921-BBB6-04374F1C9EBC}"/>
    <cellStyle name="Merknad 13 5 2" xfId="3295" xr:uid="{B005F4FC-9ED4-437A-8628-D54CAC92345C}"/>
    <cellStyle name="Merknad 13 5 3" xfId="3954" xr:uid="{A6D2577E-36A2-41DD-AEF6-7A62F18A700F}"/>
    <cellStyle name="Merknad 13 6" xfId="1914" xr:uid="{281EE880-98CC-4313-9D65-3EEEF2A7448C}"/>
    <cellStyle name="Merknad 13 6 2" xfId="3631" xr:uid="{7D5225FA-3F66-4193-A68F-3C50204FA604}"/>
    <cellStyle name="Merknad 13 6 3" xfId="5346" xr:uid="{AFEBD579-5F05-425C-9981-2D9DC349EC9B}"/>
    <cellStyle name="Merknad 13 7" xfId="2084" xr:uid="{D9E260A3-A76A-4FA7-ADE8-1106ED462D4E}"/>
    <cellStyle name="Merknad 13 8" xfId="3801" xr:uid="{39E41097-03F9-4CF2-A2C1-68D972614BF9}"/>
    <cellStyle name="Merknad 14" xfId="791" xr:uid="{5FE7120E-3717-47DB-8AE1-2D360359AB4F}"/>
    <cellStyle name="Merknad 14 2" xfId="2380" xr:uid="{BB342F0A-DB6B-4A5F-BF2E-2D530D7D8E91}"/>
    <cellStyle name="Merknad 14 3" xfId="4097" xr:uid="{B5967EEF-E10A-4E40-B9B2-BF836D3AC601}"/>
    <cellStyle name="Merknad 15" xfId="1231" xr:uid="{A2522940-60B5-4749-8534-6CB1131484A1}"/>
    <cellStyle name="Merknad 15 2" xfId="2508" xr:uid="{0CDF4C7F-B748-4411-8BA7-1DBC96937733}"/>
    <cellStyle name="Merknad 15 3" xfId="4225" xr:uid="{5E0A1AD2-A6C6-4C68-9934-AF6D23E808FD}"/>
    <cellStyle name="Merknad 16" xfId="702" xr:uid="{1CD9B9DF-7888-4C29-A694-08607DB80218}"/>
    <cellStyle name="Merknad 16 2" xfId="3106" xr:uid="{2EE04D63-8B14-4155-86F3-67C543978186}"/>
    <cellStyle name="Merknad 16 3" xfId="4823" xr:uid="{9514111C-1A96-4843-903C-4D3F0E4013F6}"/>
    <cellStyle name="Merknad 17" xfId="1201" xr:uid="{51697925-65B2-4E01-9DAB-67E2BDAAA9BA}"/>
    <cellStyle name="Merknad 17 2" xfId="3074" xr:uid="{BBF0DA8F-9D1D-41C6-9EF4-33D9CEC27B3E}"/>
    <cellStyle name="Merknad 17 3" xfId="4791" xr:uid="{768421A4-54AE-4A06-A2AF-22E9849877DE}"/>
    <cellStyle name="Merknad 18" xfId="1254" xr:uid="{9DEAAA25-98D1-4D2F-9F8A-DA8E88721C28}"/>
    <cellStyle name="Merknad 18 2" xfId="2136" xr:uid="{76EE75E6-A67A-40ED-A57C-F18E17AFFBCF}"/>
    <cellStyle name="Merknad 18 3" xfId="3853" xr:uid="{D68B8960-4BDA-485F-A613-E75BC8AF6E44}"/>
    <cellStyle name="Merknad 19" xfId="3161" xr:uid="{C371F730-57C7-485D-A2E8-E6DA903FA2D5}"/>
    <cellStyle name="Merknad 2" xfId="325" xr:uid="{1154D8A0-FCC9-4A3F-934E-45A2ABD0AA53}"/>
    <cellStyle name="Merknad 2 2" xfId="848" xr:uid="{F7C9E293-CC1D-4C40-B44B-2519EFF215FE}"/>
    <cellStyle name="Merknad 2 2 2" xfId="3011" xr:uid="{7A0FF465-A37F-409E-AE72-8E285DAC838D}"/>
    <cellStyle name="Merknad 2 2 3" xfId="4728" xr:uid="{2606A062-76B8-4253-825E-2E475FB2FDBC}"/>
    <cellStyle name="Merknad 2 3" xfId="781" xr:uid="{99C20B27-3133-42F7-9D9D-6DDAF4F16DAB}"/>
    <cellStyle name="Merknad 2 3 2" xfId="3195" xr:uid="{92106A5C-6788-4CC2-9E8A-CF3FA95F8872}"/>
    <cellStyle name="Merknad 2 3 3" xfId="4912" xr:uid="{BFA9842A-F907-44C7-B301-1372C6F83ADF}"/>
    <cellStyle name="Merknad 2 4" xfId="747" xr:uid="{32C506F0-9A4C-4B8B-924E-B620BA0D921D}"/>
    <cellStyle name="Merknad 2 4 2" xfId="3457" xr:uid="{51D298DF-8E32-4F8F-A233-97DA4CFBC75B}"/>
    <cellStyle name="Merknad 2 4 3" xfId="5174" xr:uid="{92FF34EB-9703-4C13-8EDC-84EE494A1CC1}"/>
    <cellStyle name="Merknad 2 5" xfId="1215" xr:uid="{0923123A-E6E4-4D08-A382-39A862B48CD3}"/>
    <cellStyle name="Merknad 2 5 2" xfId="2744" xr:uid="{C456B639-B41B-4593-BC4F-F123247D6B88}"/>
    <cellStyle name="Merknad 2 5 3" xfId="4461" xr:uid="{9829BF42-7B7C-449B-B617-F3FAAEADFC50}"/>
    <cellStyle name="Merknad 2 6" xfId="689" xr:uid="{F2692AE6-0CD9-4F6B-B64D-8CE913854478}"/>
    <cellStyle name="Merknad 2 6 2" xfId="3206" xr:uid="{5E8E2FD7-3C01-4AE5-9832-61856261C931}"/>
    <cellStyle name="Merknad 2 6 3" xfId="4923" xr:uid="{57A60139-D76E-44A0-BEED-C31A265C2368}"/>
    <cellStyle name="Merknad 2 7" xfId="3018" xr:uid="{4627259D-2A2E-4ECA-824C-2E766308FEFF}"/>
    <cellStyle name="Merknad 2 8" xfId="4735" xr:uid="{11B04DC9-6213-45A0-A560-4B39DF1F12CB}"/>
    <cellStyle name="Merknad 20" xfId="4878" xr:uid="{AF575836-DDB8-4609-9808-0A6B98C3E5EC}"/>
    <cellStyle name="Merknad 3" xfId="405" xr:uid="{70B6B12B-E38A-4470-AC66-954201E125A3}"/>
    <cellStyle name="Merknad 3 2" xfId="925" xr:uid="{AEE475D8-B01D-4288-B8EC-91F85E140946}"/>
    <cellStyle name="Merknad 3 2 2" xfId="3160" xr:uid="{1918C018-A69A-4A73-A9CD-D687728EFF97}"/>
    <cellStyle name="Merknad 3 2 3" xfId="4877" xr:uid="{A08EDCD5-AB0E-4E18-9DC7-0894403004CF}"/>
    <cellStyle name="Merknad 3 3" xfId="1133" xr:uid="{8CED1B66-C1EB-47CA-92AF-AF1CBF496146}"/>
    <cellStyle name="Merknad 3 3 2" xfId="3449" xr:uid="{B657CE46-838A-409A-874E-8D1FFEE2C56B}"/>
    <cellStyle name="Merknad 3 3 3" xfId="5166" xr:uid="{8F98695A-F210-4F13-B1EC-EA87998C8A4B}"/>
    <cellStyle name="Merknad 3 4" xfId="1325" xr:uid="{FF427AC0-886E-4229-9354-85E89A6324EB}"/>
    <cellStyle name="Merknad 3 4 2" xfId="2871" xr:uid="{C2DC7AF5-2159-438E-B02A-84E08437E585}"/>
    <cellStyle name="Merknad 3 4 3" xfId="4588" xr:uid="{A4978D39-0AD3-40CA-9F17-4E7BECE7DA2E}"/>
    <cellStyle name="Merknad 3 5" xfId="1555" xr:uid="{BD00BF49-B12F-4EEE-A16B-384127A45729}"/>
    <cellStyle name="Merknad 3 5 2" xfId="2224" xr:uid="{2C905103-9E5B-4F0B-9024-7C8C947139D2}"/>
    <cellStyle name="Merknad 3 5 3" xfId="3941" xr:uid="{39841896-2459-4838-832A-52F185BA6790}"/>
    <cellStyle name="Merknad 3 6" xfId="1784" xr:uid="{032CBFFE-2E89-4811-B0A2-28E339B6F1F5}"/>
    <cellStyle name="Merknad 3 6 2" xfId="1991" xr:uid="{54DA35DB-820E-4F62-8193-67FCBA68CF79}"/>
    <cellStyle name="Merknad 3 6 3" xfId="3709" xr:uid="{38AB0D0B-4BDA-4141-8566-9DC31A2D2334}"/>
    <cellStyle name="Merknad 3 7" xfId="2748" xr:uid="{92F8EB0B-5AC4-42CD-94E3-9EE004AEBCBF}"/>
    <cellStyle name="Merknad 3 8" xfId="4465" xr:uid="{EEC4B023-32EB-4CD7-B3FF-15AE17FC3BB4}"/>
    <cellStyle name="Merknad 4" xfId="351" xr:uid="{D37F07A4-36B7-409F-9386-AE169D1EAC45}"/>
    <cellStyle name="Merknad 4 2" xfId="873" xr:uid="{78E7BD2D-4A8A-4DFE-A4B8-1DE56DB6397A}"/>
    <cellStyle name="Merknad 4 2 2" xfId="2586" xr:uid="{E8B6BDD0-0CA9-4B3D-8A3A-E14C6E44CD38}"/>
    <cellStyle name="Merknad 4 2 3" xfId="4303" xr:uid="{5F705433-5B3D-448B-81CE-387C3F42237B}"/>
    <cellStyle name="Merknad 4 3" xfId="889" xr:uid="{3FDAA92C-D988-4842-962A-C776696BC63F}"/>
    <cellStyle name="Merknad 4 3 2" xfId="3280" xr:uid="{9573A8D9-A598-4FFE-BA6C-C07A01748BBA}"/>
    <cellStyle name="Merknad 4 3 3" xfId="4997" xr:uid="{4704C6D7-CA77-4FB3-8161-250AC2731366}"/>
    <cellStyle name="Merknad 4 4" xfId="1274" xr:uid="{18AD37A1-F42B-4078-9665-B6B794E27FFD}"/>
    <cellStyle name="Merknad 4 4 2" xfId="2322" xr:uid="{42F43331-D648-499A-A7A4-AA8B48AF7231}"/>
    <cellStyle name="Merknad 4 4 3" xfId="4039" xr:uid="{99EB9C8D-5DA1-417B-84F2-176ED56459F9}"/>
    <cellStyle name="Merknad 4 5" xfId="1505" xr:uid="{AE629D7D-1607-4ABD-A14C-D949FA60EE35}"/>
    <cellStyle name="Merknad 4 5 2" xfId="2117" xr:uid="{4CA8964F-85B6-4AFF-B1DB-93EC6C88DA06}"/>
    <cellStyle name="Merknad 4 5 3" xfId="3834" xr:uid="{51ACE5D3-03FE-4D2C-99FC-4D7D044C6FD4}"/>
    <cellStyle name="Merknad 4 6" xfId="1734" xr:uid="{89D70622-5355-4824-905F-93EEA4D0AAA8}"/>
    <cellStyle name="Merknad 4 6 2" xfId="2987" xr:uid="{B57C7042-40F7-4A2D-AC35-556D7511CBE7}"/>
    <cellStyle name="Merknad 4 6 3" xfId="5066" xr:uid="{541DEB7F-2026-42CE-AAA1-DA852A080D03}"/>
    <cellStyle name="Merknad 4 7" xfId="2529" xr:uid="{6EC18D37-3420-4115-BDA4-E0A6F7E4FE4A}"/>
    <cellStyle name="Merknad 4 8" xfId="4246" xr:uid="{6F35CE0A-AA9A-4C2F-9F08-BAB08226981B}"/>
    <cellStyle name="Merknad 5" xfId="365" xr:uid="{8A6D93A6-9D94-4C76-860D-96A6C32404F7}"/>
    <cellStyle name="Merknad 5 2" xfId="887" xr:uid="{70728FA2-6A1F-442C-B978-0D3413D93C0D}"/>
    <cellStyle name="Merknad 5 2 2" xfId="2397" xr:uid="{7892B212-A180-4022-A527-1352C599C126}"/>
    <cellStyle name="Merknad 5 2 3" xfId="4114" xr:uid="{DA25ADFC-D29E-4E64-94C3-48EE5B4F78CC}"/>
    <cellStyle name="Merknad 5 3" xfId="744" xr:uid="{E74B7FD8-21A7-4C02-B819-A64F2DD6C234}"/>
    <cellStyle name="Merknad 5 3 2" xfId="2643" xr:uid="{15B4FA16-2F72-41F8-8652-B957E8E451C1}"/>
    <cellStyle name="Merknad 5 3 3" xfId="4360" xr:uid="{C6BC9663-9AA3-4CD4-830A-2CFE33E46892}"/>
    <cellStyle name="Merknad 5 4" xfId="1288" xr:uid="{D876795B-3933-4C02-815F-789F32E74F82}"/>
    <cellStyle name="Merknad 5 4 2" xfId="3224" xr:uid="{789F4378-CB3E-4053-BCF0-4551ED15AA9E}"/>
    <cellStyle name="Merknad 5 4 3" xfId="4941" xr:uid="{58CA3322-390C-4BC5-AE4C-054147F85CF6}"/>
    <cellStyle name="Merknad 5 5" xfId="1519" xr:uid="{50530941-7A11-4FDA-A455-408AD3FE1B39}"/>
    <cellStyle name="Merknad 5 5 2" xfId="2548" xr:uid="{795D32C4-99AF-47DD-A5DF-C003D37EB62A}"/>
    <cellStyle name="Merknad 5 5 3" xfId="4265" xr:uid="{D968BD6A-CC03-4CE4-A654-1D09B10D16DD}"/>
    <cellStyle name="Merknad 5 6" xfId="1748" xr:uid="{D0CF0AFD-14CF-4414-9138-46719E426F57}"/>
    <cellStyle name="Merknad 5 6 2" xfId="2007" xr:uid="{AE6D9401-8909-49E7-9550-4D1EAE9CC45A}"/>
    <cellStyle name="Merknad 5 6 3" xfId="3726" xr:uid="{724C1C34-FA69-4B89-8377-61080DE0435F}"/>
    <cellStyle name="Merknad 5 7" xfId="2302" xr:uid="{19401ABD-3035-4EF9-953E-AC0D09AD81E8}"/>
    <cellStyle name="Merknad 5 8" xfId="4019" xr:uid="{C8691A12-0962-4202-BB5D-6AD3980E5A47}"/>
    <cellStyle name="Merknad 6" xfId="520" xr:uid="{EB00C29A-2AAD-4D8B-9021-4B1CE70C6270}"/>
    <cellStyle name="Merknad 6 2" xfId="1032" xr:uid="{47323333-A909-4F7B-BC39-88C1F3E7EBC8}"/>
    <cellStyle name="Merknad 6 2 2" xfId="3322" xr:uid="{298F2971-05CB-46EE-932C-3EC4431ABD8F}"/>
    <cellStyle name="Merknad 6 2 3" xfId="5039" xr:uid="{66458B38-0369-4FBA-9602-BFB6AFD6AA2A}"/>
    <cellStyle name="Merknad 6 3" xfId="1112" xr:uid="{055BB836-B115-4EB7-8E03-C87EC531D887}"/>
    <cellStyle name="Merknad 6 3 2" xfId="2888" xr:uid="{2EBA3633-EEE4-4059-B5B0-81077FEC518C}"/>
    <cellStyle name="Merknad 6 3 3" xfId="4605" xr:uid="{50477BA9-C1AF-4D67-BC5C-FAA9E19B4392}"/>
    <cellStyle name="Merknad 6 4" xfId="1423" xr:uid="{EF81D854-4372-4BDC-B767-B87FEE2D1DF8}"/>
    <cellStyle name="Merknad 6 4 2" xfId="3475" xr:uid="{574C0E90-EF4F-4AB2-82BA-F3E08BBE4FFD}"/>
    <cellStyle name="Merknad 6 4 3" xfId="5192" xr:uid="{64311AC7-80BB-42DB-A7B3-51C0A0A58B58}"/>
    <cellStyle name="Merknad 6 5" xfId="1653" xr:uid="{E9428705-7EEF-4DE6-9C2C-C5EDC7F5E4FC}"/>
    <cellStyle name="Merknad 6 5 2" xfId="2717" xr:uid="{3B27A7FF-A1B7-453F-AE4C-7A040469ADD1}"/>
    <cellStyle name="Merknad 6 5 3" xfId="4891" xr:uid="{2D8A6DA5-D1C5-4306-958C-C666D51EC16D}"/>
    <cellStyle name="Merknad 6 6" xfId="1881" xr:uid="{362C5E8C-7644-4CD3-B3A5-3A12604B2F27}"/>
    <cellStyle name="Merknad 6 6 2" xfId="3598" xr:uid="{DB03C894-FD55-4B7D-9761-37D8E29D8CB7}"/>
    <cellStyle name="Merknad 6 6 3" xfId="5313" xr:uid="{A8E5C653-2F86-4751-83B9-9E2B57DF0DC2}"/>
    <cellStyle name="Merknad 6 7" xfId="2263" xr:uid="{EB814412-9773-417F-86C5-0371A2A695A0}"/>
    <cellStyle name="Merknad 6 8" xfId="3980" xr:uid="{DFCDD41E-3729-452C-BDBB-72301F2DA0F0}"/>
    <cellStyle name="Merknad 7" xfId="416" xr:uid="{4FEAA3C2-D2EE-4FE7-A783-F505CC8E42EF}"/>
    <cellStyle name="Merknad 7 2" xfId="934" xr:uid="{5AAB7611-0CB5-4C38-A2BC-0693C2C21B22}"/>
    <cellStyle name="Merknad 7 2 2" xfId="2787" xr:uid="{4EDBB5AC-D442-46FD-995C-857BDA98652F}"/>
    <cellStyle name="Merknad 7 2 3" xfId="4504" xr:uid="{D825CD11-6B84-4128-847B-B61744F3D387}"/>
    <cellStyle name="Merknad 7 3" xfId="648" xr:uid="{38B4DB49-C541-467A-8677-9C7BB06B66BD}"/>
    <cellStyle name="Merknad 7 3 2" xfId="2075" xr:uid="{2130E680-607B-417E-8BB1-3C9969E80BBB}"/>
    <cellStyle name="Merknad 7 3 3" xfId="3792" xr:uid="{2C360946-A69C-4F06-B2F1-09716FCE240C}"/>
    <cellStyle name="Merknad 7 4" xfId="1332" xr:uid="{BC872050-3B67-4575-B028-EDFD6C57905A}"/>
    <cellStyle name="Merknad 7 4 2" xfId="2837" xr:uid="{FC71B494-C1A8-4498-A115-D7F87BF3BD90}"/>
    <cellStyle name="Merknad 7 4 3" xfId="4554" xr:uid="{FBC49B76-B6B9-4FB2-BB5D-B80419CD7240}"/>
    <cellStyle name="Merknad 7 5" xfId="1562" xr:uid="{342D113E-65D3-4C29-9BBE-CA904AA60DC2}"/>
    <cellStyle name="Merknad 7 5 2" xfId="2215" xr:uid="{BA8E53E6-767D-443C-A7B0-5D1153D3142E}"/>
    <cellStyle name="Merknad 7 5 3" xfId="3932" xr:uid="{A0C61A14-E8C3-4E30-9D76-50B37AFCDDDA}"/>
    <cellStyle name="Merknad 7 6" xfId="1791" xr:uid="{27F1372F-1610-4D01-8926-986A7B266E17}"/>
    <cellStyle name="Merknad 7 6 2" xfId="2170" xr:uid="{2E0CCBA5-B4C3-4F76-AC0A-EE37195A0C4B}"/>
    <cellStyle name="Merknad 7 6 3" xfId="3814" xr:uid="{AD960AE8-7D96-466F-ACCF-12ED59520E9E}"/>
    <cellStyle name="Merknad 7 7" xfId="2093" xr:uid="{FD6E748B-D3A7-4F35-AD88-F386BFBE5DB5}"/>
    <cellStyle name="Merknad 7 8" xfId="3810" xr:uid="{F977C9D9-C9EC-48D9-9A0E-84A374E6B9C0}"/>
    <cellStyle name="Merknad 8" xfId="395" xr:uid="{90879BC9-DA5E-403C-81F9-2FB906878F2F}"/>
    <cellStyle name="Merknad 8 2" xfId="915" xr:uid="{C5E78AB2-DBDF-441A-AE85-DA2D2DB10234}"/>
    <cellStyle name="Merknad 8 2 2" xfId="2855" xr:uid="{10FBBB8C-C711-4A27-A312-50FFDAAF1158}"/>
    <cellStyle name="Merknad 8 2 3" xfId="4572" xr:uid="{C479FAA8-23C8-4DBC-96B2-E66FB77F851F}"/>
    <cellStyle name="Merknad 8 3" xfId="713" xr:uid="{6AE62D4D-9149-41D2-B812-31F64DC3EACF}"/>
    <cellStyle name="Merknad 8 3 2" xfId="3176" xr:uid="{67590E36-2548-4424-AB49-F4818DB0271F}"/>
    <cellStyle name="Merknad 8 3 3" xfId="4893" xr:uid="{C9D46FFE-89EA-4C6E-809E-7F2B92C3FD10}"/>
    <cellStyle name="Merknad 8 4" xfId="1315" xr:uid="{35AF676F-D1AA-4710-813C-747883D53EB0}"/>
    <cellStyle name="Merknad 8 4 2" xfId="2456" xr:uid="{C3CD2AED-BA94-4FE8-8CCD-F7E7904C6E02}"/>
    <cellStyle name="Merknad 8 4 3" xfId="4173" xr:uid="{4F45BC9F-4349-42F4-A702-B1D318149BA6}"/>
    <cellStyle name="Merknad 8 5" xfId="1545" xr:uid="{A94E9138-2DCE-45D5-BCA7-C9EF2BB82EDF}"/>
    <cellStyle name="Merknad 8 5 2" xfId="2245" xr:uid="{66F8A453-2DD4-4EA3-B41F-5FBEA9CC99A0}"/>
    <cellStyle name="Merknad 8 5 3" xfId="3962" xr:uid="{BFDC9490-DE60-4167-B922-09279EEEECA1}"/>
    <cellStyle name="Merknad 8 6" xfId="1774" xr:uid="{AD98FF4F-2322-4E63-8798-77B7AD98D05E}"/>
    <cellStyle name="Merknad 8 6 2" xfId="1996" xr:uid="{A926378F-2AAB-46B5-BD73-0075A6E71980}"/>
    <cellStyle name="Merknad 8 6 3" xfId="3819" xr:uid="{C1BFF9E4-0FDA-48CB-89F0-2F451EF9B0F5}"/>
    <cellStyle name="Merknad 8 7" xfId="3468" xr:uid="{57D08463-82CF-43E6-B394-0307AB3CE265}"/>
    <cellStyle name="Merknad 8 8" xfId="5185" xr:uid="{4342B6F1-6C1B-4EBF-A94B-C39EE694E5A6}"/>
    <cellStyle name="Merknad 9" xfId="338" xr:uid="{EC16A215-001E-473A-9E27-CE25D2036121}"/>
    <cellStyle name="Merknad 9 2" xfId="860" xr:uid="{82B8D370-1841-4AB7-95D4-B49724E27FAA}"/>
    <cellStyle name="Merknad 9 2 2" xfId="3146" xr:uid="{EEFD6657-358C-488B-B817-0AECB73ACAC5}"/>
    <cellStyle name="Merknad 9 2 3" xfId="4863" xr:uid="{0AB58413-D959-49A8-A57A-3591AE38E8A1}"/>
    <cellStyle name="Merknad 9 3" xfId="1232" xr:uid="{2B9E9950-3354-43D9-B3EE-D68B213CEF7D}"/>
    <cellStyle name="Merknad 9 3 2" xfId="2726" xr:uid="{B867790A-809A-4FE4-AC69-F709C374233D}"/>
    <cellStyle name="Merknad 9 3 3" xfId="4443" xr:uid="{331CD711-9906-414E-805B-6F264F1B85CD}"/>
    <cellStyle name="Merknad 9 4" xfId="1158" xr:uid="{CDA9C5BE-A5FB-4040-9782-765A24B299D0}"/>
    <cellStyle name="Merknad 9 4 2" xfId="2043" xr:uid="{B720EE31-45DE-4006-9E32-0A80B17DA7E6}"/>
    <cellStyle name="Merknad 9 4 3" xfId="3760" xr:uid="{33C462DA-E65A-46CD-B72C-41A40457C874}"/>
    <cellStyle name="Merknad 9 5" xfId="762" xr:uid="{1A8E0F4A-A7D1-4A78-872A-8CC901524FBD}"/>
    <cellStyle name="Merknad 9 5 2" xfId="2057" xr:uid="{D534F842-E764-4F66-898C-7A66E6280432}"/>
    <cellStyle name="Merknad 9 5 3" xfId="3774" xr:uid="{2C4F4ED3-B922-4CFB-B6E2-A6990B1E8FCC}"/>
    <cellStyle name="Merknad 9 6" xfId="1152" xr:uid="{D14146B6-9B12-4081-84F9-9CB53D1DB46B}"/>
    <cellStyle name="Merknad 9 6 2" xfId="3166" xr:uid="{BCE18FEA-A9FD-4445-AA3B-303FEC4AC2A6}"/>
    <cellStyle name="Merknad 9 6 3" xfId="4883" xr:uid="{3B082051-E0CB-49E2-B1A6-5B509FA27BB0}"/>
    <cellStyle name="Merknad 9 7" xfId="2990" xr:uid="{4CBBE558-9469-417E-8501-7C1AA578A977}"/>
    <cellStyle name="Merknad 9 8" xfId="4707" xr:uid="{A9148342-E1D0-4177-ADFE-2900A84C39C4}"/>
    <cellStyle name="Neutral 2" xfId="117" xr:uid="{A2F384D6-D98F-45EB-B2CA-78F6F9200DA4}"/>
    <cellStyle name="Normal" xfId="0" builtinId="0"/>
    <cellStyle name="Normal - Style1" xfId="118" xr:uid="{C5878516-5EDB-4A17-A2FD-3D02338327AC}"/>
    <cellStyle name="Normal 10" xfId="167" xr:uid="{EEC5CED0-6546-4B9D-A0AA-A1C6741937B0}"/>
    <cellStyle name="Normal 10 2" xfId="22" xr:uid="{3AB29FE2-2855-4F68-90AE-62880C4F54C5}"/>
    <cellStyle name="Normal 10 6" xfId="8" xr:uid="{01ABCEFC-D1CC-4184-8D17-7CB88AE28036}"/>
    <cellStyle name="Normal 11" xfId="23" xr:uid="{59CF5617-64F2-4B87-9A22-E91FD36A668B}"/>
    <cellStyle name="Normal 11 7" xfId="11" xr:uid="{EEFE9943-5BB0-4D5F-80F4-A4D60E17538B}"/>
    <cellStyle name="Normal 12" xfId="119" xr:uid="{08EE787E-940E-4F64-BB1E-70E484A3100C}"/>
    <cellStyle name="Normal 12 2" xfId="278" xr:uid="{25ABD118-9C3F-4388-9900-CAEAFA721EAE}"/>
    <cellStyle name="Normal 13" xfId="120" xr:uid="{86AC0D35-E46B-419A-AAEA-B0B286D432DD}"/>
    <cellStyle name="Normal 14" xfId="121" xr:uid="{08D15DB1-4E98-43E3-8E3E-6F18483ABA74}"/>
    <cellStyle name="Normal 15" xfId="122" xr:uid="{9A8C8FF1-84A1-4A16-9376-F79E3074DB1A}"/>
    <cellStyle name="Normal 16" xfId="249" xr:uid="{C365310D-69BE-42CB-843C-546F8FF66475}"/>
    <cellStyle name="Normal 16 2" xfId="26" xr:uid="{DBFBAA7F-3F12-40FE-8F77-4702D4C17356}"/>
    <cellStyle name="Normal 17" xfId="262" xr:uid="{8D1FEC53-6EC4-4A32-88AA-E64E3066EB56}"/>
    <cellStyle name="Normal 18" xfId="266" xr:uid="{E0A6374B-B969-482E-893E-2B07F6ECAA61}"/>
    <cellStyle name="Normal 19" xfId="269" xr:uid="{F3321E0F-9FB5-4709-809F-AFBED94BA3DA}"/>
    <cellStyle name="Normal 2" xfId="24" xr:uid="{740856F7-D7CD-4596-BE1A-76377FDCAFDA}"/>
    <cellStyle name="Normal 2 2" xfId="123" xr:uid="{289A94FF-2146-4236-91C8-DBA430AD6BF2}"/>
    <cellStyle name="Normal 2 2 2" xfId="10" xr:uid="{53EF64E9-0A33-439D-939D-C132A3D22B65}"/>
    <cellStyle name="Normal 2 3" xfId="124" xr:uid="{486F550F-55A8-47BC-88BE-70E6E13D666F}"/>
    <cellStyle name="Normal 20" xfId="125" xr:uid="{B663470F-856D-4F14-8C86-3890344CA673}"/>
    <cellStyle name="Normal 21" xfId="126" xr:uid="{ED5C6667-4D8F-46E3-A3C5-291CFB4F0BB3}"/>
    <cellStyle name="Normal 22" xfId="127" xr:uid="{9E61727F-77A4-4DB9-87FD-130F0436C520}"/>
    <cellStyle name="Normal 23" xfId="128" xr:uid="{815E667D-82DA-4295-BE70-55A61A9D82CB}"/>
    <cellStyle name="Normal 24" xfId="129" xr:uid="{5F1F8BD4-A141-4AF8-8301-7FCCADA990CC}"/>
    <cellStyle name="Normal 25" xfId="130" xr:uid="{66C87F95-EF15-4271-B2E6-D822A12A0063}"/>
    <cellStyle name="Normal 26" xfId="131" xr:uid="{361229BB-796B-4122-888D-8562146821EE}"/>
    <cellStyle name="Normal 27" xfId="273" xr:uid="{537BB8E1-D2C8-4302-A092-0A92B2E69782}"/>
    <cellStyle name="Normal 28" xfId="274" xr:uid="{69B16D3D-3AD9-4D8E-BBDB-9D25D2DE331D}"/>
    <cellStyle name="Normal 3" xfId="9" xr:uid="{3C216B45-8185-4C9F-AA67-1292CB466618}"/>
    <cellStyle name="Normal 3 2" xfId="14" xr:uid="{816B2582-1D15-4D03-9EC9-CEF505F2A901}"/>
    <cellStyle name="Normal 3 2 2" xfId="133" xr:uid="{A2086D9C-39A9-4BD8-80A3-C165E50EA5A6}"/>
    <cellStyle name="Normal 3 3" xfId="134" xr:uid="{47721C1B-B2DB-4E0B-9DDB-46BC6FE236A5}"/>
    <cellStyle name="Normal 3 4" xfId="135" xr:uid="{C801BC1C-3A09-4A92-93C2-FB4AA2FEDB64}"/>
    <cellStyle name="Normal 3 5" xfId="132" xr:uid="{AB1E2BC3-5D09-4DA4-8D62-52AABABE5282}"/>
    <cellStyle name="Normal 4" xfId="136" xr:uid="{6966E0D0-EFB7-4A5C-AECD-6901BDE7B64C}"/>
    <cellStyle name="Normal 4 2" xfId="137" xr:uid="{0EE2DC5F-F651-4605-8378-7D235A9E81A8}"/>
    <cellStyle name="Normal 5" xfId="3" xr:uid="{22BA8165-9C88-4B9E-A935-659D0B7C3A01}"/>
    <cellStyle name="Normal 5 2" xfId="12" xr:uid="{138EFEA2-B1A8-4F12-9196-36B6AD8C7D03}"/>
    <cellStyle name="Normal 6" xfId="138" xr:uid="{D5BEB76E-12E7-4359-A93C-130E39ED3FA8}"/>
    <cellStyle name="Normal 6 2" xfId="139" xr:uid="{0C15B782-34FA-479F-90E3-FE4BC5E4D0B5}"/>
    <cellStyle name="Normal 7" xfId="140" xr:uid="{39595968-6424-450E-98DC-56295E13A0AF}"/>
    <cellStyle name="Normal 8" xfId="141" xr:uid="{3B75010B-B9CA-467C-9C78-E5042F4B0218}"/>
    <cellStyle name="Normal 9" xfId="142" xr:uid="{D9FBB856-7230-4AE1-89E0-029A1C2C40E3}"/>
    <cellStyle name="Normal_Kont.anal.Aker a.s " xfId="7" xr:uid="{80A31F0B-7EB3-4065-8A72-9ABF213067A3}"/>
    <cellStyle name="Normal_Tabeller" xfId="4" xr:uid="{DBC5C8A5-2E49-4FBB-B388-70F4FFC69ADD}"/>
    <cellStyle name="Note 2" xfId="143" xr:uid="{727CD6A3-951C-4315-BD26-C32583275C2D}"/>
    <cellStyle name="Note 2 10" xfId="561" xr:uid="{2B1F4CA5-9FD7-47B0-A4C2-70521A7B31A4}"/>
    <cellStyle name="Note 2 10 2" xfId="1070" xr:uid="{B64A4E89-47FA-454C-9043-0E371EFB3832}"/>
    <cellStyle name="Note 2 10 2 2" xfId="2512" xr:uid="{9CC98E41-5ABB-4CD7-AFBB-60A84D035191}"/>
    <cellStyle name="Note 2 10 2 3" xfId="4229" xr:uid="{7BCCDA00-6C2F-43DA-94A1-A33B43D9DDD2}"/>
    <cellStyle name="Note 2 10 3" xfId="1154" xr:uid="{4A241181-4F3B-4D19-A59B-340D4B30549F}"/>
    <cellStyle name="Note 2 10 3 2" xfId="2854" xr:uid="{946C0206-440A-4000-B9A2-303A701B8578}"/>
    <cellStyle name="Note 2 10 3 3" xfId="4571" xr:uid="{54510304-20BE-4F66-86C2-4ED9F6EC2673}"/>
    <cellStyle name="Note 2 10 4" xfId="1461" xr:uid="{78E0F42A-2CF8-43EA-8DAA-F8A0BD132B60}"/>
    <cellStyle name="Note 2 10 4 2" xfId="3084" xr:uid="{0F661FAC-4D7D-4A6D-A9E0-0EB3A2FDDC33}"/>
    <cellStyle name="Note 2 10 4 3" xfId="4801" xr:uid="{F400AABE-2D1D-4898-AFA0-88BF8C62FF8F}"/>
    <cellStyle name="Note 2 10 5" xfId="1691" xr:uid="{117639DE-1CCF-4556-8BC0-9DF387A72CD8}"/>
    <cellStyle name="Note 2 10 5 2" xfId="3418" xr:uid="{ABECC20B-F2B0-4E1D-94CD-F2BD9983BD2C}"/>
    <cellStyle name="Note 2 10 5 3" xfId="4522" xr:uid="{C1259488-E17E-40C6-B211-A681F923FAC6}"/>
    <cellStyle name="Note 2 10 6" xfId="1919" xr:uid="{5828B9E9-A471-408E-8025-88A8087F727A}"/>
    <cellStyle name="Note 2 10 6 2" xfId="3636" xr:uid="{44CEAAE6-3EF1-41D2-992D-275B34E8E755}"/>
    <cellStyle name="Note 2 10 6 3" xfId="5351" xr:uid="{A2DCBC56-562B-43BE-B32D-1F0358624DC1}"/>
    <cellStyle name="Note 2 10 7" xfId="2946" xr:uid="{6D8FEDED-8E24-467E-90AF-6851059D149D}"/>
    <cellStyle name="Note 2 10 8" xfId="4663" xr:uid="{76AAD693-A71A-4AEE-90D1-D664B99A5CE2}"/>
    <cellStyle name="Note 2 11" xfId="505" xr:uid="{E313DBAE-BCED-4A79-A6E6-D3C30BCB4D58}"/>
    <cellStyle name="Note 2 11 2" xfId="1018" xr:uid="{5C8146D9-2150-478B-8E07-8487E93EA4AF}"/>
    <cellStyle name="Note 2 11 2 2" xfId="2273" xr:uid="{25D195F1-561C-426F-BB98-1DDDBB7555F0}"/>
    <cellStyle name="Note 2 11 2 3" xfId="3990" xr:uid="{CD1F6023-7C59-4B44-85BF-90D89D01A0E2}"/>
    <cellStyle name="Note 2 11 3" xfId="1169" xr:uid="{CBCC3322-6AE7-443D-B5C3-F69F78297843}"/>
    <cellStyle name="Note 2 11 3 2" xfId="2145" xr:uid="{DB0B6864-594B-44D3-81AD-60E143000C94}"/>
    <cellStyle name="Note 2 11 3 3" xfId="3862" xr:uid="{02F83E21-79B8-4288-A77D-93C281CC7D95}"/>
    <cellStyle name="Note 2 11 4" xfId="1410" xr:uid="{42947A4B-8842-4058-B2AD-E6035CDFE50D}"/>
    <cellStyle name="Note 2 11 4 2" xfId="3501" xr:uid="{EAEC7337-1ABC-47AF-BD96-EE2DFB4876F1}"/>
    <cellStyle name="Note 2 11 4 3" xfId="5218" xr:uid="{2DECEA82-70A6-4741-B424-E1F32D7E43A5}"/>
    <cellStyle name="Note 2 11 5" xfId="1640" xr:uid="{06ED5637-00C9-48A4-AE81-E0C27BA777DC}"/>
    <cellStyle name="Note 2 11 5 2" xfId="2949" xr:uid="{3D717142-4B31-41FF-B6AB-859679CD3642}"/>
    <cellStyle name="Note 2 11 5 3" xfId="4592" xr:uid="{CD53A002-FF15-4983-9307-77865B5DE8A5}"/>
    <cellStyle name="Note 2 11 6" xfId="1868" xr:uid="{4EAED3D7-2DB5-4065-9B95-82C9DE3E02FD}"/>
    <cellStyle name="Note 2 11 6 2" xfId="3585" xr:uid="{3A18F2E4-6778-41FE-A51B-635E48161D04}"/>
    <cellStyle name="Note 2 11 6 3" xfId="5300" xr:uid="{F534E5CD-C1F7-4A34-A4E4-65E76852586B}"/>
    <cellStyle name="Note 2 11 7" xfId="3028" xr:uid="{E37808D6-5615-40F0-BE5E-22E568EB625E}"/>
    <cellStyle name="Note 2 11 8" xfId="4745" xr:uid="{B458D65D-7411-46C3-A6E6-8DB918CDDF3F}"/>
    <cellStyle name="Note 2 12" xfId="438" xr:uid="{D1779B45-A45B-493A-8E41-282BF08591C1}"/>
    <cellStyle name="Note 2 12 2" xfId="955" xr:uid="{047C49FA-14A2-46BE-9F5D-B0388ABA4B15}"/>
    <cellStyle name="Note 2 12 2 2" xfId="3203" xr:uid="{B653A4C9-BE00-4749-BF0B-3CD8D9B5428C}"/>
    <cellStyle name="Note 2 12 2 3" xfId="4920" xr:uid="{DD1B620A-4200-4341-B572-E18B6F03D8ED}"/>
    <cellStyle name="Note 2 12 3" xfId="778" xr:uid="{0E1B29DE-FF4A-4EF7-ABED-1C14BE4DB81A}"/>
    <cellStyle name="Note 2 12 3 2" xfId="2701" xr:uid="{2127D830-741F-4F78-B685-9BDCB61405B0}"/>
    <cellStyle name="Note 2 12 3 3" xfId="4418" xr:uid="{7EF8B7FE-A0D4-42DF-B04C-70E7C0F116CA}"/>
    <cellStyle name="Note 2 12 4" xfId="1351" xr:uid="{03FF7976-1737-47AB-B2BB-C61D62217F4D}"/>
    <cellStyle name="Note 2 12 4 2" xfId="3383" xr:uid="{C591A408-9910-44D2-A26E-8142CF8C9C07}"/>
    <cellStyle name="Note 2 12 4 3" xfId="5100" xr:uid="{9F776E9A-3051-4F23-8892-ABC51BE825B7}"/>
    <cellStyle name="Note 2 12 5" xfId="1581" xr:uid="{B91C2578-9225-4D3C-AB3E-0BA843BE739F}"/>
    <cellStyle name="Note 2 12 5 2" xfId="3042" xr:uid="{6C09D07D-5D79-49E5-AA87-29DFBCBE2B2F}"/>
    <cellStyle name="Note 2 12 5 3" xfId="5118" xr:uid="{8E9624AA-0CD8-43A7-95FF-E166CEB37C5D}"/>
    <cellStyle name="Note 2 12 6" xfId="1810" xr:uid="{28BAAE09-93EF-483C-9CCA-73BB29F834DA}"/>
    <cellStyle name="Note 2 12 6 2" xfId="3527" xr:uid="{064FC0EA-A435-42DC-9870-54833EEF7ADC}"/>
    <cellStyle name="Note 2 12 6 3" xfId="5242" xr:uid="{48E2A8D5-D9BF-46C2-AFAE-81D7023A6FF4}"/>
    <cellStyle name="Note 2 12 7" xfId="2432" xr:uid="{05F88680-DE78-4C6E-99FF-E47E22238D82}"/>
    <cellStyle name="Note 2 12 8" xfId="4149" xr:uid="{7FFF98A1-9C78-4FD3-8C28-0974B79BE485}"/>
    <cellStyle name="Note 2 13" xfId="558" xr:uid="{74D0FB41-F17A-4A35-8B3B-03FD2F4AC565}"/>
    <cellStyle name="Note 2 13 2" xfId="1067" xr:uid="{84A0DD87-F58D-4AF2-8CD7-042716017B31}"/>
    <cellStyle name="Note 2 13 2 2" xfId="2654" xr:uid="{FCB4F87C-880A-4415-90AD-6E60A4A450CC}"/>
    <cellStyle name="Note 2 13 2 3" xfId="4371" xr:uid="{B55AE579-B05E-4E6C-82C2-B9E83A25F1C8}"/>
    <cellStyle name="Note 2 13 3" xfId="1197" xr:uid="{1DA7808E-AE85-46DB-A006-7698D43CE85B}"/>
    <cellStyle name="Note 2 13 3 2" xfId="2813" xr:uid="{6B707781-CA4E-4ABD-8E05-300CE412724D}"/>
    <cellStyle name="Note 2 13 3 3" xfId="4530" xr:uid="{906BEE7A-41D6-49DD-B006-06D4D5303165}"/>
    <cellStyle name="Note 2 13 4" xfId="1458" xr:uid="{807FF3B5-1ECD-4527-9919-0AFE5C3A47FE}"/>
    <cellStyle name="Note 2 13 4 2" xfId="2341" xr:uid="{7A04525E-3B6C-4261-87B6-85DD2AC782A6}"/>
    <cellStyle name="Note 2 13 4 3" xfId="4058" xr:uid="{9E00205F-2850-4ADB-A23E-CCE9773C3020}"/>
    <cellStyle name="Note 2 13 5" xfId="1688" xr:uid="{7BCBE5EA-5764-46EE-A370-8B9C292B8DC2}"/>
    <cellStyle name="Note 2 13 5 2" xfId="2522" xr:uid="{06896969-2047-4E93-8D40-44CA90C60D80}"/>
    <cellStyle name="Note 2 13 5 3" xfId="5012" xr:uid="{A4E6E9D8-559D-4CDB-A114-DE649DDEC986}"/>
    <cellStyle name="Note 2 13 6" xfId="1916" xr:uid="{3A7B67B9-E73E-4361-8E15-BD9E558A6A6B}"/>
    <cellStyle name="Note 2 13 6 2" xfId="3633" xr:uid="{2926EAD5-072B-452B-A63C-062C6BC55338}"/>
    <cellStyle name="Note 2 13 6 3" xfId="5348" xr:uid="{77BCC13C-4AEA-4251-BC50-3E650E747846}"/>
    <cellStyle name="Note 2 13 7" xfId="3362" xr:uid="{9E100507-6922-46B7-BFF2-F2D9067FE991}"/>
    <cellStyle name="Note 2 13 8" xfId="5079" xr:uid="{C3F8A7D2-B3F1-4A73-9970-0D6FDD4E369E}"/>
    <cellStyle name="Note 2 14" xfId="727" xr:uid="{A6161DE0-8D4B-4DA4-9A34-CC2962ED1EDF}"/>
    <cellStyle name="Note 2 14 2" xfId="2611" xr:uid="{A3A48776-F408-446D-95C7-5D2E0E1B988D}"/>
    <cellStyle name="Note 2 14 3" xfId="4328" xr:uid="{CC06D8F4-CF8E-4DEF-BBE3-F0DEFB933F8D}"/>
    <cellStyle name="Note 2 15" xfId="820" xr:uid="{D540D12F-1D14-4704-AA62-6229A63D0B62}"/>
    <cellStyle name="Note 2 15 2" xfId="2553" xr:uid="{949A053D-D8A3-48C9-B679-056D0E843125}"/>
    <cellStyle name="Note 2 15 3" xfId="4270" xr:uid="{3DBDA16E-D27C-4F2A-B7E1-E4A22329DC2B}"/>
    <cellStyle name="Note 2 16" xfId="725" xr:uid="{736B6221-9D80-47EE-9D77-6BDDB7995C8D}"/>
    <cellStyle name="Note 2 16 2" xfId="2947" xr:uid="{18E167EF-5C3D-4E99-9A4C-532ECD748463}"/>
    <cellStyle name="Note 2 16 3" xfId="4664" xr:uid="{C72C5FEE-DA41-41D0-920A-D8945299CE63}"/>
    <cellStyle name="Note 2 17" xfId="1234" xr:uid="{78507BFD-EDEA-41AA-90D3-2C736020FB67}"/>
    <cellStyle name="Note 2 17 2" xfId="3391" xr:uid="{1B01B574-4141-421D-8F27-DB7317BA27B4}"/>
    <cellStyle name="Note 2 17 3" xfId="5108" xr:uid="{BD768393-05F7-40CA-BF3A-A9459C631C7A}"/>
    <cellStyle name="Note 2 18" xfId="773" xr:uid="{13DFA288-D3E9-4FA0-9F4C-35A86CE9654B}"/>
    <cellStyle name="Note 2 18 2" xfId="2293" xr:uid="{6E2E10FA-0839-4EAF-AFAA-D249C0DE4395}"/>
    <cellStyle name="Note 2 18 3" xfId="4010" xr:uid="{375FCCCC-BD19-499A-91AC-912A1AF5A1A4}"/>
    <cellStyle name="Note 2 19" xfId="2994" xr:uid="{ADB0DC44-C666-44FF-B9ED-B66D770027BB}"/>
    <cellStyle name="Note 2 2" xfId="372" xr:uid="{8C04C6BB-B170-4D6F-8B98-0AD70EB470C4}"/>
    <cellStyle name="Note 2 2 2" xfId="893" xr:uid="{D9805807-7FEC-4701-AE71-F8E8C857E919}"/>
    <cellStyle name="Note 2 2 2 2" xfId="2386" xr:uid="{FB593A91-B4EC-4A84-9126-CDEBD74605BD}"/>
    <cellStyle name="Note 2 2 2 3" xfId="4103" xr:uid="{CDF471B7-4CB9-40CE-ABE4-29EEB65BAB66}"/>
    <cellStyle name="Note 2 2 3" xfId="1186" xr:uid="{B972F2CF-1E91-4C1F-8537-B4DC57DEDD21}"/>
    <cellStyle name="Note 2 2 3 2" xfId="2404" xr:uid="{C9F74B1F-C3EE-49E9-AD9A-6A0C8514E88B}"/>
    <cellStyle name="Note 2 2 3 3" xfId="4121" xr:uid="{602D35CE-4BFA-4D3E-819B-B92C6E337F11}"/>
    <cellStyle name="Note 2 2 4" xfId="1292" xr:uid="{D9F2D395-804D-4B74-A61B-4DA4F6FBB11B}"/>
    <cellStyle name="Note 2 2 4 2" xfId="2314" xr:uid="{3086714D-59B1-4433-8684-956CD607DFBA}"/>
    <cellStyle name="Note 2 2 4 3" xfId="4031" xr:uid="{73A4D800-B34A-45A4-879F-A8E87532585D}"/>
    <cellStyle name="Note 2 2 5" xfId="1523" xr:uid="{11D06033-89F5-444E-AEDD-F9A8B28AE2FB}"/>
    <cellStyle name="Note 2 2 5 2" xfId="2596" xr:uid="{19A6C89C-558B-4F18-89D1-BD77010ECA63}"/>
    <cellStyle name="Note 2 2 5 3" xfId="4313" xr:uid="{ADCEAE36-522F-4AD2-BFFC-7CE04EE2AB9D}"/>
    <cellStyle name="Note 2 2 6" xfId="1752" xr:uid="{DBAD1431-874F-4256-B8D1-D1E5287B9540}"/>
    <cellStyle name="Note 2 2 6 2" xfId="2004" xr:uid="{1035213A-7C16-46EC-A704-CA4E0D5E1413}"/>
    <cellStyle name="Note 2 2 6 3" xfId="3722" xr:uid="{41659E72-78D9-47C7-A5DA-88600407F92F}"/>
    <cellStyle name="Note 2 2 7" xfId="3411" xr:uid="{646153F4-A03E-456C-9CA5-6E036AC7663D}"/>
    <cellStyle name="Note 2 2 8" xfId="5128" xr:uid="{6FE6CFDC-37E0-49D9-9F54-5D6AC2B80F62}"/>
    <cellStyle name="Note 2 20" xfId="4711" xr:uid="{9B71A53A-511A-4989-9657-4FB0D05B6439}"/>
    <cellStyle name="Note 2 3" xfId="471" xr:uid="{1D479DE8-AF9C-4FA8-8ED7-05BC269DAF81}"/>
    <cellStyle name="Note 2 3 2" xfId="986" xr:uid="{6457DCBB-130B-405A-BC3B-1AE7FD536D79}"/>
    <cellStyle name="Note 2 3 2 2" xfId="2607" xr:uid="{5225A831-7C48-41DE-9E62-27BF937067D9}"/>
    <cellStyle name="Note 2 3 2 3" xfId="4324" xr:uid="{0635C4A6-9C25-4E2F-AFA5-D44D01EFF1A9}"/>
    <cellStyle name="Note 2 3 3" xfId="1256" xr:uid="{B1A16E5A-7C5F-4E38-B49E-A42101B3F2F3}"/>
    <cellStyle name="Note 2 3 3 2" xfId="2134" xr:uid="{F6451509-BA08-41B3-8BE8-9AC22465C149}"/>
    <cellStyle name="Note 2 3 3 3" xfId="3851" xr:uid="{21C2834C-1E37-437C-AD2A-240E7F372DC7}"/>
    <cellStyle name="Note 2 3 4" xfId="1381" xr:uid="{FDAABC29-E253-4227-954F-EA7028FFF106}"/>
    <cellStyle name="Note 2 3 4 2" xfId="3440" xr:uid="{CF7C023B-BE2A-4CF4-AF27-735B8E700778}"/>
    <cellStyle name="Note 2 3 4 3" xfId="5157" xr:uid="{C8F38A0D-E98A-454D-8B4F-D5F3EDDF0CDB}"/>
    <cellStyle name="Note 2 3 5" xfId="1611" xr:uid="{F8E6DC03-7394-47C8-86EC-E6B3245791DD}"/>
    <cellStyle name="Note 2 3 5 2" xfId="2992" xr:uid="{5C03990A-4EE2-4FB9-BF46-A900B0FBB008}"/>
    <cellStyle name="Note 2 3 5 3" xfId="5070" xr:uid="{7EC8C80F-FA84-4B13-8F51-4FABA12708D0}"/>
    <cellStyle name="Note 2 3 6" xfId="1839" xr:uid="{56E72B06-F870-46A4-A559-47F17E23B396}"/>
    <cellStyle name="Note 2 3 6 2" xfId="3556" xr:uid="{A4663EF5-DA74-4D40-B38E-A7C50F67ED1A}"/>
    <cellStyle name="Note 2 3 6 3" xfId="5271" xr:uid="{F43131EA-69FC-4DC3-BAC6-1B545827893D}"/>
    <cellStyle name="Note 2 3 7" xfId="2199" xr:uid="{EFA20684-17E9-4B9D-908E-4632E36CA904}"/>
    <cellStyle name="Note 2 3 8" xfId="3916" xr:uid="{D667EC67-C160-4F53-A236-3F66811C014F}"/>
    <cellStyle name="Note 2 4" xfId="384" xr:uid="{DF49A3F6-C809-442D-A0E3-9B1E8A8C11DC}"/>
    <cellStyle name="Note 2 4 2" xfId="904" xr:uid="{9D32BEA5-58B7-48F9-A069-CC4E4F47207D}"/>
    <cellStyle name="Note 2 4 2 2" xfId="2658" xr:uid="{AF304899-5A2C-440D-ACAF-49AFD1EF6576}"/>
    <cellStyle name="Note 2 4 2 3" xfId="4375" xr:uid="{8AA946D8-A6D3-4412-95ED-FBFAB6DB78C2}"/>
    <cellStyle name="Note 2 4 3" xfId="753" xr:uid="{6E155A22-C2A2-4897-8153-7D727464603C}"/>
    <cellStyle name="Note 2 4 3 2" xfId="2941" xr:uid="{97B83689-6184-42F9-87D9-68C9E20E7931}"/>
    <cellStyle name="Note 2 4 3 3" xfId="4658" xr:uid="{44B6D6A2-43EE-4036-B6BA-1729144DE635}"/>
    <cellStyle name="Note 2 4 4" xfId="1304" xr:uid="{153172E3-B55C-4D7D-8D16-C4E9CAED605E}"/>
    <cellStyle name="Note 2 4 4 2" xfId="2361" xr:uid="{F1E46714-F3DA-4722-903B-91156F162CA3}"/>
    <cellStyle name="Note 2 4 4 3" xfId="4078" xr:uid="{B064CEB0-C4C6-4CCA-809A-D2DB3AB1747D}"/>
    <cellStyle name="Note 2 4 5" xfId="1534" xr:uid="{362FD1BD-FD7C-4C35-A421-C5A56A0A67DE}"/>
    <cellStyle name="Note 2 4 5 2" xfId="2297" xr:uid="{645F644A-277F-481B-BEF2-37442A215B75}"/>
    <cellStyle name="Note 2 4 5 3" xfId="4014" xr:uid="{1106A778-3E0B-4F01-9F22-5AEB29FBA130}"/>
    <cellStyle name="Note 2 4 6" xfId="1763" xr:uid="{825A9E57-7F59-4B77-8280-B645186A9A27}"/>
    <cellStyle name="Note 2 4 6 2" xfId="2000" xr:uid="{F7B4F399-2F1C-4ED3-8B03-7EC93BD458DF}"/>
    <cellStyle name="Note 2 4 6 3" xfId="3719" xr:uid="{5DA79C78-B2AB-4909-AD99-C1A8F9FA2457}"/>
    <cellStyle name="Note 2 4 7" xfId="2527" xr:uid="{9B9698C9-F4AF-49A6-B187-216DA1390892}"/>
    <cellStyle name="Note 2 4 8" xfId="4244" xr:uid="{F1C252B0-86DE-4615-BDA4-62A8A2C2E54B}"/>
    <cellStyle name="Note 2 5" xfId="341" xr:uid="{9876E8F6-1241-45B7-AEF0-177AFA208C41}"/>
    <cellStyle name="Note 2 5 2" xfId="863" xr:uid="{82523AC6-E1B4-4637-8EC1-845A14E770BB}"/>
    <cellStyle name="Note 2 5 2 2" xfId="2436" xr:uid="{40E9910A-977A-4700-A903-A7FCB8B65D43}"/>
    <cellStyle name="Note 2 5 2 3" xfId="4153" xr:uid="{359FD0D6-3FE7-467D-A05B-E9FBC8BD4C6C}"/>
    <cellStyle name="Note 2 5 3" xfId="1191" xr:uid="{91223904-FEAA-464C-879D-3F45760A4DAB}"/>
    <cellStyle name="Note 2 5 3 2" xfId="2823" xr:uid="{39462E87-EE4F-48D5-9F1F-E4F4C564B466}"/>
    <cellStyle name="Note 2 5 3 3" xfId="4540" xr:uid="{FF16785F-41E7-4F39-8E4D-0740392EAADF}"/>
    <cellStyle name="Note 2 5 4" xfId="724" xr:uid="{046B8F4A-DBF8-449A-9AAB-FEF3AB8DA579}"/>
    <cellStyle name="Note 2 5 4 2" xfId="2541" xr:uid="{28BFFEB0-F475-4E76-BCF8-E97EFC1015E6}"/>
    <cellStyle name="Note 2 5 4 3" xfId="4258" xr:uid="{26F0839F-DAFB-4785-8765-23B5E20ECC5A}"/>
    <cellStyle name="Note 2 5 5" xfId="1259" xr:uid="{C2B076B5-C190-4B4C-AFAD-6D16AC1DBB00}"/>
    <cellStyle name="Note 2 5 5 2" xfId="3139" xr:uid="{6956E54A-89A1-4764-BEA1-56D6AFAAF856}"/>
    <cellStyle name="Note 2 5 5 3" xfId="4856" xr:uid="{ACEF5027-87D8-49EC-9E7D-0E35863A08F7}"/>
    <cellStyle name="Note 2 5 6" xfId="1728" xr:uid="{0E17C1B5-46D9-46E0-9C64-82175D321941}"/>
    <cellStyle name="Note 2 5 6 2" xfId="3046" xr:uid="{D1F445A1-C68F-4497-8491-BDCA3506EBF4}"/>
    <cellStyle name="Note 2 5 6 3" xfId="5124" xr:uid="{82F3422B-75F9-47F3-BFF0-DB50F17ABFE4}"/>
    <cellStyle name="Note 2 5 7" xfId="2257" xr:uid="{A7D6B2A5-BF36-4426-9424-25827DEEC54E}"/>
    <cellStyle name="Note 2 5 8" xfId="3974" xr:uid="{4E2B661E-3253-4FFF-A62E-766BFB64E6AC}"/>
    <cellStyle name="Note 2 6" xfId="360" xr:uid="{6A228313-0DDE-44F8-BA4D-A13888FDA5AB}"/>
    <cellStyle name="Note 2 6 2" xfId="882" xr:uid="{9E972A38-05F9-43E2-A628-33FC2851AF7C}"/>
    <cellStyle name="Note 2 6 2 2" xfId="3465" xr:uid="{7B0A14E4-C386-40A1-A9CC-24297F2E543D}"/>
    <cellStyle name="Note 2 6 2 3" xfId="5182" xr:uid="{D6DCB90E-E6F7-4468-A81D-FEB639C8570E}"/>
    <cellStyle name="Note 2 6 3" xfId="684" xr:uid="{F3F4E08F-27CF-4E36-8145-6EC54417C3E2}"/>
    <cellStyle name="Note 2 6 3 2" xfId="2898" xr:uid="{E07A01DA-A228-4E21-9128-E2BA412BCF97}"/>
    <cellStyle name="Note 2 6 3 3" xfId="4615" xr:uid="{EAE102A4-2F9B-4668-8EC9-635FF283EE1D}"/>
    <cellStyle name="Note 2 6 4" xfId="1283" xr:uid="{DB3F243D-74FC-417F-A3D1-9F322259E46D}"/>
    <cellStyle name="Note 2 6 4 2" xfId="3104" xr:uid="{275F91B7-D20F-4282-8E61-F9F3AC03311E}"/>
    <cellStyle name="Note 2 6 4 3" xfId="4821" xr:uid="{507EC633-3E80-4C3A-94DC-0E45784574C5}"/>
    <cellStyle name="Note 2 6 5" xfId="1514" xr:uid="{DB1C59DB-6EF4-4539-B2B0-A286C9277EEA}"/>
    <cellStyle name="Note 2 6 5 2" xfId="2032" xr:uid="{2411E2B2-89CF-4521-8F30-B937CD43E605}"/>
    <cellStyle name="Note 2 6 5 3" xfId="3749" xr:uid="{48CD4338-03AF-407F-BE32-B8DDA5E6FD07}"/>
    <cellStyle name="Note 2 6 6" xfId="1743" xr:uid="{5273D687-6C4D-47C0-AA8B-73F8493684FE}"/>
    <cellStyle name="Note 2 6 6 2" xfId="2337" xr:uid="{9137F2C7-147E-426B-9087-C8F79CD94A62}"/>
    <cellStyle name="Note 2 6 6 3" xfId="4308" xr:uid="{3BF6560A-87D6-4683-8244-D3807299714B}"/>
    <cellStyle name="Note 2 6 7" xfId="3390" xr:uid="{313D9477-B115-4BDC-8604-88E0B9CE74C8}"/>
    <cellStyle name="Note 2 6 8" xfId="5107" xr:uid="{56AA4D87-57A2-4CF6-BC85-D47521BA7DD5}"/>
    <cellStyle name="Note 2 7" xfId="455" xr:uid="{402B56AE-BA65-42F0-A725-3E23C880AB48}"/>
    <cellStyle name="Note 2 7 2" xfId="971" xr:uid="{E797DF43-439D-4332-88BB-51BE803BE7CF}"/>
    <cellStyle name="Note 2 7 2 2" xfId="2241" xr:uid="{E239F2C2-456C-490F-90BB-43D8CAA7C4C6}"/>
    <cellStyle name="Note 2 7 2 3" xfId="3958" xr:uid="{7EF381B5-A534-4A2D-BA53-79D52C1E2008}"/>
    <cellStyle name="Note 2 7 3" xfId="867" xr:uid="{CB67DC70-56E0-4443-983D-95CDE26C41FE}"/>
    <cellStyle name="Note 2 7 3 2" xfId="2555" xr:uid="{489209F3-0502-4FBA-9503-854CB176DFF9}"/>
    <cellStyle name="Note 2 7 3 3" xfId="4272" xr:uid="{C257C05B-F66C-4C9B-83A8-B76307C078CD}"/>
    <cellStyle name="Note 2 7 4" xfId="1367" xr:uid="{0B7FA518-91BD-4109-8DC7-249B88D7AC70}"/>
    <cellStyle name="Note 2 7 4 2" xfId="2795" xr:uid="{BB856BE8-7722-450C-A27F-9FFF0CFA5A32}"/>
    <cellStyle name="Note 2 7 4 3" xfId="4512" xr:uid="{04C888ED-B60C-454C-87DF-7C07E3295A9C}"/>
    <cellStyle name="Note 2 7 5" xfId="1597" xr:uid="{35640B80-C09F-40C0-986A-E569DB376E8D}"/>
    <cellStyle name="Note 2 7 5 2" xfId="3373" xr:uid="{4AE06E19-1055-44E8-8DAD-5E3ABACE07BB}"/>
    <cellStyle name="Note 2 7 5 3" xfId="4513" xr:uid="{B2674EC8-5497-4275-9B56-4D5C0F9A864A}"/>
    <cellStyle name="Note 2 7 6" xfId="1826" xr:uid="{BFB86C50-E1ED-441C-8DE9-30861819A4AB}"/>
    <cellStyle name="Note 2 7 6 2" xfId="3543" xr:uid="{68209734-EDAA-498D-89E7-553545BC4EFB}"/>
    <cellStyle name="Note 2 7 6 3" xfId="5258" xr:uid="{1AF4872A-C803-4BBC-AFDC-5A0AE0F420D8}"/>
    <cellStyle name="Note 2 7 7" xfId="2207" xr:uid="{16A3336D-4C72-4B24-8482-0BC944B55C6E}"/>
    <cellStyle name="Note 2 7 8" xfId="3924" xr:uid="{38CA85C6-406B-441E-96F3-91E984914B02}"/>
    <cellStyle name="Note 2 8" xfId="399" xr:uid="{1F0973F7-97CF-4EAA-921A-CBE2B742824A}"/>
    <cellStyle name="Note 2 8 2" xfId="919" xr:uid="{EFE84EBC-ADFA-4819-A54B-A2647866870B}"/>
    <cellStyle name="Note 2 8 2 2" xfId="3162" xr:uid="{6C7D764E-0BA2-4094-9667-83444260B5A6}"/>
    <cellStyle name="Note 2 8 2 3" xfId="4879" xr:uid="{B2A74DBC-9659-442F-A6D3-D0DCB797BFBA}"/>
    <cellStyle name="Note 2 8 3" xfId="726" xr:uid="{CC08CF74-D196-43DB-974B-3FB28D8ED6C2}"/>
    <cellStyle name="Note 2 8 3 2" xfId="2584" xr:uid="{09CA08F0-80B7-447E-8CE6-0B71420A04B6}"/>
    <cellStyle name="Note 2 8 3 3" xfId="4301" xr:uid="{25B58C70-28D7-4F46-8FDE-D17D7806E082}"/>
    <cellStyle name="Note 2 8 4" xfId="1319" xr:uid="{35CBED4A-07FF-42E4-AD26-64755634C280}"/>
    <cellStyle name="Note 2 8 4 2" xfId="2965" xr:uid="{0E01BAF2-C0C5-4FEE-93FE-092D5B491922}"/>
    <cellStyle name="Note 2 8 4 3" xfId="4682" xr:uid="{79701B1C-21E7-477B-BA10-D84A22416B8B}"/>
    <cellStyle name="Note 2 8 5" xfId="1549" xr:uid="{0A61F409-A8AB-40EF-BBD2-660698F508B6}"/>
    <cellStyle name="Note 2 8 5 2" xfId="2228" xr:uid="{09683DC1-CCEE-4206-8501-B142AA4F87D8}"/>
    <cellStyle name="Note 2 8 5 3" xfId="3945" xr:uid="{F0730C1A-1579-43D3-B432-118D15403AF5}"/>
    <cellStyle name="Note 2 8 6" xfId="1778" xr:uid="{A26E080C-8815-4863-A24B-E8334F7D59F8}"/>
    <cellStyle name="Note 2 8 6 2" xfId="1994" xr:uid="{6E65FF24-9541-467C-89FC-AC0ADE8313FA}"/>
    <cellStyle name="Note 2 8 6 3" xfId="3712" xr:uid="{B16FB4D3-519F-403E-8337-1F4160FA9E86}"/>
    <cellStyle name="Note 2 8 7" xfId="2802" xr:uid="{805ACFA7-6B33-487D-A37E-6B0B1D384AFA}"/>
    <cellStyle name="Note 2 8 8" xfId="4519" xr:uid="{90CF50F0-85C3-411E-B89D-25C5F939EEDB}"/>
    <cellStyle name="Note 2 9" xfId="370" xr:uid="{79142517-2139-4AC0-8DF4-F1C02276C35C}"/>
    <cellStyle name="Note 2 9 2" xfId="891" xr:uid="{5A7D54A2-2FF5-4914-B558-E55990B7EBE1}"/>
    <cellStyle name="Note 2 9 2 2" xfId="2729" xr:uid="{E378580F-F198-44B8-9208-069FA2818E0A}"/>
    <cellStyle name="Note 2 9 2 3" xfId="4446" xr:uid="{A0B91EF1-BE81-4BBF-9EE8-C3F5A7BEEE82}"/>
    <cellStyle name="Note 2 9 3" xfId="1214" xr:uid="{89E2D603-2161-4EB0-AB49-8EC72741C55D}"/>
    <cellStyle name="Note 2 9 3 2" xfId="2503" xr:uid="{58063C61-1714-411A-87A7-31C3A6072116}"/>
    <cellStyle name="Note 2 9 3 3" xfId="4220" xr:uid="{7689EA71-2626-45C9-B16D-BAD8DF30475C}"/>
    <cellStyle name="Note 2 9 4" xfId="1290" xr:uid="{E626E43C-8D19-4772-B3D4-F6D3D123FB3B}"/>
    <cellStyle name="Note 2 9 4 2" xfId="2890" xr:uid="{31FB599A-A401-4EC2-B52B-F900A0514217}"/>
    <cellStyle name="Note 2 9 4 3" xfId="4607" xr:uid="{4E01FA69-D400-4274-AACA-3BF48A76756B}"/>
    <cellStyle name="Note 2 9 5" xfId="1521" xr:uid="{CD44A6B0-BDFB-4AC1-A231-32EC35786240}"/>
    <cellStyle name="Note 2 9 5 2" xfId="1962" xr:uid="{9AFB441E-530C-44AB-A681-6DC7B4912AD8}"/>
    <cellStyle name="Note 2 9 5 3" xfId="3679" xr:uid="{CD0DBDFB-4E82-4E26-A84D-69E61C21F611}"/>
    <cellStyle name="Note 2 9 6" xfId="1750" xr:uid="{389DDCCB-CB54-4665-AE84-03A34DAF5475}"/>
    <cellStyle name="Note 2 9 6 2" xfId="2005" xr:uid="{C879B2A5-D84E-49E7-A796-58869837089B}"/>
    <cellStyle name="Note 2 9 6 3" xfId="3724" xr:uid="{B3BEB29A-6715-43AE-8DAF-CE850511C9EE}"/>
    <cellStyle name="Note 2 9 7" xfId="2716" xr:uid="{E5728ABE-D3F2-4AE0-970F-6889D720915F}"/>
    <cellStyle name="Note 2 9 8" xfId="4433" xr:uid="{D904D671-8881-4274-A26B-B2C650C0EE98}"/>
    <cellStyle name="Nøytral" xfId="229" xr:uid="{9E457906-C928-4B69-98C1-D88FCB41E073}"/>
    <cellStyle name="Output 2" xfId="144" xr:uid="{3ADD5812-3086-4B9B-9A40-5C83B1F8F979}"/>
    <cellStyle name="Output 2 10" xfId="419" xr:uid="{8AF65426-9FBA-4B6C-A52D-71660268E22C}"/>
    <cellStyle name="Output 2 10 2" xfId="937" xr:uid="{E0B38342-B9B8-462C-ADAB-F5E5FB5DBED4}"/>
    <cellStyle name="Output 2 10 2 2" xfId="3251" xr:uid="{A422CF61-05A7-46B8-91DD-8E64CD97B2F5}"/>
    <cellStyle name="Output 2 10 2 3" xfId="4968" xr:uid="{9C986751-A23E-48D6-9FDB-1953E115D105}"/>
    <cellStyle name="Output 2 10 3" xfId="712" xr:uid="{F06B5908-7B87-459F-9004-1FC4F14E7E50}"/>
    <cellStyle name="Output 2 10 3 2" xfId="3352" xr:uid="{0A9454FA-3794-47A8-9DA4-D95B36F4EA83}"/>
    <cellStyle name="Output 2 10 3 3" xfId="5069" xr:uid="{DAA5CE5F-4A57-4F8D-A1E4-C8ED176B9374}"/>
    <cellStyle name="Output 2 10 4" xfId="1335" xr:uid="{2464C1F4-F71F-4D38-8030-4579805B2641}"/>
    <cellStyle name="Output 2 10 4 2" xfId="2132" xr:uid="{6634152B-668D-47B9-8970-52E5544897DF}"/>
    <cellStyle name="Output 2 10 4 3" xfId="3849" xr:uid="{1C1014DD-363F-4160-BE88-891EBAEE1325}"/>
    <cellStyle name="Output 2 10 5" xfId="1565" xr:uid="{0D4F355F-BA57-428E-AA6A-C9D3E0057989}"/>
    <cellStyle name="Output 2 10 5 2" xfId="1964" xr:uid="{92AEBEA9-AC52-4F64-B1AC-BDCB416D5F5E}"/>
    <cellStyle name="Output 2 10 5 3" xfId="3686" xr:uid="{5E916A4B-A4E2-4775-8313-2C119B17B08E}"/>
    <cellStyle name="Output 2 10 6" xfId="1794" xr:uid="{CC0F80A2-85E3-41D8-B91B-992A2B478B09}"/>
    <cellStyle name="Output 2 10 6 2" xfId="1989" xr:uid="{F4C24748-BD3A-4C91-94B1-168810C45AC6}"/>
    <cellStyle name="Output 2 10 6 3" xfId="3707" xr:uid="{C1B92E9D-B45F-4863-9E33-8F864FB41652}"/>
    <cellStyle name="Output 2 10 7" xfId="2090" xr:uid="{F5D1DF0E-69CF-45D7-B259-AAEC51D7979F}"/>
    <cellStyle name="Output 2 10 8" xfId="3807" xr:uid="{544AEA60-4B57-4314-8A2E-1BAF3132A905}"/>
    <cellStyle name="Output 2 11" xfId="488" xr:uid="{DB6993D4-D53F-4FE6-8079-694AEC28F022}"/>
    <cellStyle name="Output 2 11 2" xfId="1002" xr:uid="{E99F06CA-A548-4290-B7C6-CA687E03E258}"/>
    <cellStyle name="Output 2 11 2 2" xfId="3219" xr:uid="{43719605-CE06-41B6-9975-4A64FCB6F6FE}"/>
    <cellStyle name="Output 2 11 2 3" xfId="4936" xr:uid="{398433A9-3A98-4574-A313-C161665C3B9B}"/>
    <cellStyle name="Output 2 11 3" xfId="1153" xr:uid="{8E276927-78F1-49C0-A931-C1395A071879}"/>
    <cellStyle name="Output 2 11 3 2" xfId="2952" xr:uid="{FB860838-A7F7-4E41-91AC-7F12AD20C0CF}"/>
    <cellStyle name="Output 2 11 3 3" xfId="4669" xr:uid="{0ED3120E-0D3E-4052-A549-A4BDFE1C328A}"/>
    <cellStyle name="Output 2 11 4" xfId="1396" xr:uid="{28CC35E6-F04F-418F-8DB4-C50E5FA684F3}"/>
    <cellStyle name="Output 2 11 4 2" xfId="2852" xr:uid="{0B6A024B-C265-4703-8105-4EA76D9BD922}"/>
    <cellStyle name="Output 2 11 4 3" xfId="4569" xr:uid="{8E4AB8E7-4128-4E48-955B-49EA5457B6B1}"/>
    <cellStyle name="Output 2 11 5" xfId="1626" xr:uid="{3A0819DE-B8DC-41C1-BDD0-C84DAE61CD25}"/>
    <cellStyle name="Output 2 11 5 2" xfId="2324" xr:uid="{38767C68-7E81-49FC-B676-10D650BFB464}"/>
    <cellStyle name="Output 2 11 5 3" xfId="4660" xr:uid="{86EFA6D7-7662-4578-87C0-AA17DEA0143C}"/>
    <cellStyle name="Output 2 11 6" xfId="1854" xr:uid="{CEA90CA4-D582-4071-B652-F9A82B877B38}"/>
    <cellStyle name="Output 2 11 6 2" xfId="3571" xr:uid="{B2218438-7D79-41D9-8CBA-52732990EA39}"/>
    <cellStyle name="Output 2 11 6 3" xfId="5286" xr:uid="{7C7D7CED-10C0-4396-84D5-885F8A73CA44}"/>
    <cellStyle name="Output 2 11 7" xfId="2577" xr:uid="{EE7C2304-6A08-4BC0-9FA2-E12DE7B21C29}"/>
    <cellStyle name="Output 2 11 8" xfId="4294" xr:uid="{8C4EA45B-34F6-4DB3-820E-1B912D78683C}"/>
    <cellStyle name="Output 2 12" xfId="364" xr:uid="{BB9721DA-FE3B-4591-90B8-E38F566EC885}"/>
    <cellStyle name="Output 2 12 2" xfId="886" xr:uid="{25AB3A1B-E931-49B2-8036-DBE3C5DC3CF6}"/>
    <cellStyle name="Output 2 12 2 2" xfId="2799" xr:uid="{3095AF57-1FCC-4BE5-9022-F3BD77F5640F}"/>
    <cellStyle name="Output 2 12 2 3" xfId="4516" xr:uid="{2BFDFFE9-ACD7-4F46-BCB9-971A1AE594B9}"/>
    <cellStyle name="Output 2 12 3" xfId="655" xr:uid="{A153D73E-7EE4-43D5-8170-12ABF40D1961}"/>
    <cellStyle name="Output 2 12 3 2" xfId="2071" xr:uid="{66B8A2FB-504D-479E-BDDE-77E224555A04}"/>
    <cellStyle name="Output 2 12 3 3" xfId="3788" xr:uid="{178FE2EC-80E0-4888-93A6-0F9688A2070D}"/>
    <cellStyle name="Output 2 12 4" xfId="1287" xr:uid="{22D251FF-7281-4F74-B43A-8E438112BBA7}"/>
    <cellStyle name="Output 2 12 4 2" xfId="3400" xr:uid="{79991733-D300-4F46-B70E-F56532342281}"/>
    <cellStyle name="Output 2 12 4 3" xfId="5117" xr:uid="{ACEAF82B-5563-4BCE-8C37-C205400133E3}"/>
    <cellStyle name="Output 2 12 5" xfId="1518" xr:uid="{B6A474F3-57BE-4AE0-913C-C30EB2212405}"/>
    <cellStyle name="Output 2 12 5 2" xfId="2115" xr:uid="{28ACB0F6-16B4-465E-9398-34C75F56C9EA}"/>
    <cellStyle name="Output 2 12 5 3" xfId="3832" xr:uid="{97905846-8AE2-4EEC-B393-13BCF52C7BFE}"/>
    <cellStyle name="Output 2 12 6" xfId="1747" xr:uid="{853E521B-8B0D-4DB9-A488-13E946819FA2}"/>
    <cellStyle name="Output 2 12 6 2" xfId="2008" xr:uid="{22A5A383-267A-4707-ACF2-6CF0D94399FB}"/>
    <cellStyle name="Output 2 12 6 3" xfId="3727" xr:uid="{51AD1DC0-3FC2-4695-9508-C561A64A0EFB}"/>
    <cellStyle name="Output 2 12 7" xfId="2719" xr:uid="{275E92FE-2CC5-4BCF-BC8F-AB6166E6DB01}"/>
    <cellStyle name="Output 2 12 8" xfId="4436" xr:uid="{5E008103-1138-4488-9902-983224E05A98}"/>
    <cellStyle name="Output 2 13" xfId="403" xr:uid="{6C6AED8B-59A6-4FD1-AB4F-FCBB1D247580}"/>
    <cellStyle name="Output 2 13 2" xfId="923" xr:uid="{581F2F60-21BF-427C-BE9D-EBDE9A0E81F4}"/>
    <cellStyle name="Output 2 13 2 2" xfId="3511" xr:uid="{5D3191A3-E6B5-497B-ABC6-68B0606B2F88}"/>
    <cellStyle name="Output 2 13 2 3" xfId="5228" xr:uid="{58B3590B-F5F0-4704-87EF-ECC927256691}"/>
    <cellStyle name="Output 2 13 3" xfId="675" xr:uid="{D9E12CC4-6B29-4C36-A122-6088760E55F3}"/>
    <cellStyle name="Output 2 13 3 2" xfId="1966" xr:uid="{C49A89B8-25D0-4058-9901-9D7820BA74DD}"/>
    <cellStyle name="Output 2 13 3 3" xfId="3683" xr:uid="{E4E45A10-0D9C-4961-8C3F-8307AE2BE571}"/>
    <cellStyle name="Output 2 13 4" xfId="1323" xr:uid="{65749FA0-E979-4DCB-9FBF-538EAD3C5381}"/>
    <cellStyle name="Output 2 13 4 2" xfId="3333" xr:uid="{FB030CA0-1D9A-461D-B867-23B41DABBF9A}"/>
    <cellStyle name="Output 2 13 4 3" xfId="5050" xr:uid="{568B5944-969F-47A8-AFF3-D89E2D42AF34}"/>
    <cellStyle name="Output 2 13 5" xfId="1553" xr:uid="{E7EFD52F-4151-458F-892A-B0CBF095F543}"/>
    <cellStyle name="Output 2 13 5 2" xfId="2029" xr:uid="{9074CD1B-474F-45CA-9895-FD54786AF652}"/>
    <cellStyle name="Output 2 13 5 3" xfId="3746" xr:uid="{FE2548F5-1759-446E-B593-CF909A1AF15C}"/>
    <cellStyle name="Output 2 13 6" xfId="1782" xr:uid="{CD875FFB-6988-4E57-8588-508CF8F60476}"/>
    <cellStyle name="Output 2 13 6 2" xfId="1992" xr:uid="{43FE00E0-E8EA-4C25-B9C5-EE1F4AFDE0FE}"/>
    <cellStyle name="Output 2 13 6 3" xfId="3710" xr:uid="{D69A3B70-1033-4754-BA77-21AB46D2479C}"/>
    <cellStyle name="Output 2 13 7" xfId="3060" xr:uid="{201D8328-4A6D-4F98-84F2-A22F6EAC2F74}"/>
    <cellStyle name="Output 2 13 8" xfId="4777" xr:uid="{69A2184D-5B2B-486F-9DCF-48D6975D4209}"/>
    <cellStyle name="Output 2 14" xfId="728" xr:uid="{4E1CB4D7-93E0-4A4A-A0E4-69FB0DFA1053}"/>
    <cellStyle name="Output 2 14 2" xfId="2659" xr:uid="{45A05A91-96E5-43C1-9268-820AF732C612}"/>
    <cellStyle name="Output 2 14 3" xfId="4376" xr:uid="{9360CA0C-DC45-42A5-B719-338A776B8D08}"/>
    <cellStyle name="Output 2 15" xfId="703" xr:uid="{965E999C-70C1-40C1-A15D-14711BC36598}"/>
    <cellStyle name="Output 2 15 2" xfId="2861" xr:uid="{6C383C71-7C93-4DDD-9E80-F6AE77376F12}"/>
    <cellStyle name="Output 2 15 3" xfId="4578" xr:uid="{A2489B0A-F9CC-46D9-B27A-926246C1E72A}"/>
    <cellStyle name="Output 2 16" xfId="1081" xr:uid="{9CBB0479-8995-4BED-B06E-300F1471EBAE}"/>
    <cellStyle name="Output 2 16 2" xfId="2910" xr:uid="{3403C3DB-D753-4E29-B6CF-640478BEA263}"/>
    <cellStyle name="Output 2 16 3" xfId="4627" xr:uid="{C6F750AA-8999-4F6A-8EE8-1495BD4BF607}"/>
    <cellStyle name="Output 2 17" xfId="701" xr:uid="{C4A31316-79A5-41A8-9A07-895712C522C0}"/>
    <cellStyle name="Output 2 17 2" xfId="3284" xr:uid="{19CDAA03-2545-443B-B384-2C8D8266E09F}"/>
    <cellStyle name="Output 2 17 3" xfId="5001" xr:uid="{01B1CE1F-1048-4FFE-933A-49B0E2DD9BED}"/>
    <cellStyle name="Output 2 18" xfId="717" xr:uid="{B3860C93-C81F-4FC5-AC3B-222BAC931B19}"/>
    <cellStyle name="Output 2 18 2" xfId="2258" xr:uid="{8A3639DB-F62F-4AD2-A458-84072A1186AA}"/>
    <cellStyle name="Output 2 18 3" xfId="3975" xr:uid="{48E5AC0C-CD0C-488D-976C-D8991D6B17C3}"/>
    <cellStyle name="Output 2 19" xfId="2892" xr:uid="{984C1F0B-C49C-48E7-83BB-2B65CE02411D}"/>
    <cellStyle name="Output 2 2" xfId="371" xr:uid="{073B271D-1695-4CD2-9D13-12111F01EF95}"/>
    <cellStyle name="Output 2 2 2" xfId="892" xr:uid="{4C93C4DA-30E6-4164-B0E7-889F9D38A02A}"/>
    <cellStyle name="Output 2 2 2 2" xfId="2791" xr:uid="{601E8353-19B0-4ED4-9CF0-3AB02C36F9CD}"/>
    <cellStyle name="Output 2 2 2 3" xfId="4508" xr:uid="{05ABFCF3-CFE0-479E-AAA8-B9340D33A5C8}"/>
    <cellStyle name="Output 2 2 3" xfId="694" xr:uid="{ED4139BB-E2A2-47D1-9E22-403E8CF7EA1F}"/>
    <cellStyle name="Output 2 2 3 2" xfId="3392" xr:uid="{BBA57016-CE76-4871-B070-91CD4ADA7B31}"/>
    <cellStyle name="Output 2 2 3 3" xfId="5109" xr:uid="{92278907-1928-4195-AC5D-AD44485EE383}"/>
    <cellStyle name="Output 2 2 4" xfId="1291" xr:uid="{1D116033-142C-4AE3-BF01-877CB6A6F184}"/>
    <cellStyle name="Output 2 2 4 2" xfId="2728" xr:uid="{D23A88DC-AAD4-4665-94D7-E6CAD82475BA}"/>
    <cellStyle name="Output 2 2 4 3" xfId="4445" xr:uid="{83EE79B5-E2E6-45F9-963B-438C85B48ABF}"/>
    <cellStyle name="Output 2 2 5" xfId="1522" xr:uid="{40F9DC90-4536-45C7-8AA8-405B47DA8E6D}"/>
    <cellStyle name="Output 2 2 5 2" xfId="2881" xr:uid="{C284AB08-4D32-448A-A3F6-33806D25887E}"/>
    <cellStyle name="Output 2 2 5 3" xfId="4598" xr:uid="{641B4815-1F54-4DD1-8F39-3A6F7766E549}"/>
    <cellStyle name="Output 2 2 6" xfId="1751" xr:uid="{DC72FB34-EDA7-4220-A751-EDB74D93B2C6}"/>
    <cellStyle name="Output 2 2 6 2" xfId="1959" xr:uid="{762E227B-BE44-46C0-A140-F03637D187A8}"/>
    <cellStyle name="Output 2 2 6 3" xfId="3723" xr:uid="{59E183C2-4D85-44C2-A40A-816E38C5CFE1}"/>
    <cellStyle name="Output 2 2 7" xfId="2298" xr:uid="{100DABA6-E2B4-45CB-902B-965E5F7E87F1}"/>
    <cellStyle name="Output 2 2 8" xfId="4015" xr:uid="{ACD4F554-9EA7-4304-A0FF-5859FD4F2A04}"/>
    <cellStyle name="Output 2 20" xfId="4609" xr:uid="{2FF4E3EE-1C00-4503-A6DA-E22853120AB5}"/>
    <cellStyle name="Output 2 3" xfId="363" xr:uid="{BD9386CF-83D7-4AE1-A05C-55965D8DF058}"/>
    <cellStyle name="Output 2 3 2" xfId="885" xr:uid="{C3D12CAE-BC2E-41E0-A514-52100C2EB2F7}"/>
    <cellStyle name="Output 2 3 2 2" xfId="2972" xr:uid="{E4F4111F-9EEF-4AC0-BEE4-67E6C771FDB3}"/>
    <cellStyle name="Output 2 3 2 3" xfId="4689" xr:uid="{26579354-6FE2-42D0-9ECD-6FE4C566FB37}"/>
    <cellStyle name="Output 2 3 3" xfId="657" xr:uid="{4060364C-8DD2-474C-BC1F-AA00DE4807C1}"/>
    <cellStyle name="Output 2 3 3 2" xfId="2069" xr:uid="{810A12DD-4343-4130-A593-9BCCAADE198D}"/>
    <cellStyle name="Output 2 3 3 3" xfId="3786" xr:uid="{C6469BFC-A146-4E0B-8A4C-6404DD0982F0}"/>
    <cellStyle name="Output 2 3 4" xfId="1286" xr:uid="{A3E8C951-DF0F-417E-8B1A-F1684B4DDF70}"/>
    <cellStyle name="Output 2 3 4 2" xfId="2388" xr:uid="{26606573-DC81-4E0D-98AB-69BACD1FD1F7}"/>
    <cellStyle name="Output 2 3 4 3" xfId="4105" xr:uid="{B4AD33A3-6C49-4F9D-AFAC-D279DDE654A4}"/>
    <cellStyle name="Output 2 3 5" xfId="1517" xr:uid="{2EB2DD04-A637-43F8-BBD4-CFA19B72C3CF}"/>
    <cellStyle name="Output 2 3 5 2" xfId="2178" xr:uid="{B23D929A-C644-48A6-A649-C093C7F9A522}"/>
    <cellStyle name="Output 2 3 5 3" xfId="3895" xr:uid="{41E830CC-F126-4C28-A47A-600BF3830B51}"/>
    <cellStyle name="Output 2 3 6" xfId="1746" xr:uid="{4FB5E860-BA73-4BE0-853C-CDD1F58C8C61}"/>
    <cellStyle name="Output 2 3 6 2" xfId="2009" xr:uid="{1855B7E9-E9A4-450A-9B0B-8DAAC4FD9D4D}"/>
    <cellStyle name="Output 2 3 6 3" xfId="3831" xr:uid="{266BF8E0-0713-4DA3-BAEF-A64ED2D7EB47}"/>
    <cellStyle name="Output 2 3 7" xfId="2536" xr:uid="{A0BF1C65-2482-449D-A5B8-742EE2DF3D2F}"/>
    <cellStyle name="Output 2 3 8" xfId="4253" xr:uid="{5A6F756A-BC33-494F-A475-D405D13A1D81}"/>
    <cellStyle name="Output 2 4" xfId="383" xr:uid="{C32DD1E0-B4C3-4C77-A60B-0423455B8537}"/>
    <cellStyle name="Output 2 4 2" xfId="903" xr:uid="{5AD8C0B8-D398-4E23-9254-1955FCC12194}"/>
    <cellStyle name="Output 2 4 2 2" xfId="2560" xr:uid="{15AFD5B8-AACB-42EE-8670-723D3670486C}"/>
    <cellStyle name="Output 2 4 2 3" xfId="4277" xr:uid="{F351DC05-FFF3-48B6-8BFC-DB5DE16666DB}"/>
    <cellStyle name="Output 2 4 3" xfId="768" xr:uid="{4C9F5861-0566-48FA-95C6-350541FBF533}"/>
    <cellStyle name="Output 2 4 3 2" xfId="3385" xr:uid="{80721212-354D-4753-BDB6-081109FFC9B8}"/>
    <cellStyle name="Output 2 4 3 3" xfId="5102" xr:uid="{388BA6EE-3742-4B2E-92AA-63C05D859A4E}"/>
    <cellStyle name="Output 2 4 4" xfId="1303" xr:uid="{2F71EF54-244D-4B0D-AA4A-AF5591DBD683}"/>
    <cellStyle name="Output 2 4 4 2" xfId="2769" xr:uid="{5835D334-D9A0-481C-AC9F-AE71892A8304}"/>
    <cellStyle name="Output 2 4 4 3" xfId="4486" xr:uid="{D0F60171-924F-4D52-95FE-0CE4FC8E8518}"/>
    <cellStyle name="Output 2 4 5" xfId="1533" xr:uid="{8F3ACC60-E82C-4510-BE0C-F2675043E814}"/>
    <cellStyle name="Output 2 4 5 2" xfId="2433" xr:uid="{1BE8675C-663C-415C-80BC-3BA119610412}"/>
    <cellStyle name="Output 2 4 5 3" xfId="4150" xr:uid="{8DA6A1A5-68FE-4111-9A13-2E173D1A29C7}"/>
    <cellStyle name="Output 2 4 6" xfId="1762" xr:uid="{5C7C21BC-7A9B-48C8-A99A-C7454F069B15}"/>
    <cellStyle name="Output 2 4 6 2" xfId="2001" xr:uid="{F6D07F34-AF1D-4560-BD07-1923A9AAE8C0}"/>
    <cellStyle name="Output 2 4 6 3" xfId="3825" xr:uid="{FD23AE3C-D164-47D8-94C7-79ADAAD06DCF}"/>
    <cellStyle name="Output 2 4 7" xfId="2261" xr:uid="{02801BB9-9A05-4EF4-BC96-DC35CBCF47A8}"/>
    <cellStyle name="Output 2 4 8" xfId="3978" xr:uid="{E30859FA-C7F4-4FCE-88DF-96389EDC7CE5}"/>
    <cellStyle name="Output 2 5" xfId="406" xr:uid="{4D03642D-4337-445B-8907-904FD99F0681}"/>
    <cellStyle name="Output 2 5 2" xfId="926" xr:uid="{2C0B1E1F-5111-45B3-B26F-284BA2A20D37}"/>
    <cellStyle name="Output 2 5 2 2" xfId="2922" xr:uid="{64D70A8D-FB9C-461C-85E4-8628207FC5AA}"/>
    <cellStyle name="Output 2 5 2 3" xfId="4639" xr:uid="{5F4D78A2-4BC1-42FA-B58A-10DEE403F978}"/>
    <cellStyle name="Output 2 5 3" xfId="777" xr:uid="{83B6A07C-5A9B-4F96-B0BC-91906EF199A4}"/>
    <cellStyle name="Output 2 5 3 2" xfId="2573" xr:uid="{E66DEB51-4114-476D-BC83-1ABAEE0F0769}"/>
    <cellStyle name="Output 2 5 3 3" xfId="4290" xr:uid="{D74015E2-F924-4902-8570-076BB2B9D53F}"/>
    <cellStyle name="Output 2 5 4" xfId="1326" xr:uid="{C1C0D9B5-DEC6-4238-9FAE-A1DF4CC36BD0}"/>
    <cellStyle name="Output 2 5 4 2" xfId="2843" xr:uid="{1089A35A-B534-42E4-972B-A7F598482710}"/>
    <cellStyle name="Output 2 5 4 3" xfId="4560" xr:uid="{0081FD96-252D-4C9C-B4C5-2B18E61475D9}"/>
    <cellStyle name="Output 2 5 5" xfId="1556" xr:uid="{F9F83934-79C4-4671-A1F3-67DFB5A81928}"/>
    <cellStyle name="Output 2 5 5 2" xfId="2223" xr:uid="{FDB5FA6A-5E09-4265-9775-1CB993063E5E}"/>
    <cellStyle name="Output 2 5 5 3" xfId="3940" xr:uid="{B9414E35-5047-4FB0-891F-B1FB54F9C96E}"/>
    <cellStyle name="Output 2 5 6" xfId="1785" xr:uid="{DA7DB10D-80EA-447C-8F6F-0BE387F87E2E}"/>
    <cellStyle name="Output 2 5 6 2" xfId="2101" xr:uid="{A0927A99-AC1F-4A5F-9EA5-F1D71552FC4A}"/>
    <cellStyle name="Output 2 5 6 3" xfId="3888" xr:uid="{D3B224CC-19B2-454C-92FE-E3808C72D045}"/>
    <cellStyle name="Output 2 5 7" xfId="2338" xr:uid="{F2DCDB8A-92D4-4672-81E0-B24AB1483EEA}"/>
    <cellStyle name="Output 2 5 8" xfId="4055" xr:uid="{E626BB2A-E5C4-4DAA-A416-60BAFF73A88E}"/>
    <cellStyle name="Output 2 6" xfId="434" xr:uid="{8A512E27-9EE9-4F68-9238-12F68DED5218}"/>
    <cellStyle name="Output 2 6 2" xfId="951" xr:uid="{905735AD-B2FB-4F4A-A0F8-E3068A55D83F}"/>
    <cellStyle name="Output 2 6 2 2" xfId="2641" xr:uid="{8B951326-A9B9-4AEF-8CFE-5D40C88D3B0F}"/>
    <cellStyle name="Output 2 6 2 3" xfId="4358" xr:uid="{511D0DF3-1206-4BDB-BA32-02734728C706}"/>
    <cellStyle name="Output 2 6 3" xfId="605" xr:uid="{8999C2F6-8289-4E51-8615-D7AEA23CFAF5}"/>
    <cellStyle name="Output 2 6 3 2" xfId="2271" xr:uid="{1FBF42A3-8EBD-43AB-9429-61EDE0F037A6}"/>
    <cellStyle name="Output 2 6 3 3" xfId="3988" xr:uid="{988DDC3B-EC2C-436F-9A41-2032200582CC}"/>
    <cellStyle name="Output 2 6 4" xfId="1347" xr:uid="{1788D773-0733-4918-BB19-427DBD2D7434}"/>
    <cellStyle name="Output 2 6 4 2" xfId="3113" xr:uid="{E088CF52-AC3F-42B9-B369-4F1648A4A22C}"/>
    <cellStyle name="Output 2 6 4 3" xfId="4830" xr:uid="{19F49452-02ED-4C16-BBF3-325C034E0B52}"/>
    <cellStyle name="Output 2 6 5" xfId="1577" xr:uid="{25929932-5D10-44E3-868B-98A6A777D882}"/>
    <cellStyle name="Output 2 6 5 2" xfId="1956" xr:uid="{AF2D2308-56A7-4AC4-BAE0-8A519E5FCB52}"/>
    <cellStyle name="Output 2 6 5 3" xfId="3678" xr:uid="{5B653A34-3AE7-4046-B957-940F9D6F8340}"/>
    <cellStyle name="Output 2 6 6" xfId="1806" xr:uid="{9C513DC6-944E-4485-BC4C-F85070D21243}"/>
    <cellStyle name="Output 2 6 6 2" xfId="3523" xr:uid="{D8A07DE6-1EC6-4245-BAB2-FB93D559790F}"/>
    <cellStyle name="Output 2 6 6 3" xfId="5238" xr:uid="{A015C96A-6AC7-4148-AD5C-3281638474BD}"/>
    <cellStyle name="Output 2 6 7" xfId="2453" xr:uid="{08705230-D861-489B-B7FE-5EB1AAFF9099}"/>
    <cellStyle name="Output 2 6 8" xfId="4170" xr:uid="{3797E8B5-D171-4AD7-9018-90DF918C7DBE}"/>
    <cellStyle name="Output 2 7" xfId="506" xr:uid="{DFD2AD65-F53B-4538-AB7F-B7A9AB5277FE}"/>
    <cellStyle name="Output 2 7 2" xfId="1019" xr:uid="{F9F86688-38DA-42BC-AFB9-985A96254C9F}"/>
    <cellStyle name="Output 2 7 2 2" xfId="3509" xr:uid="{B527D6B7-D7E9-4D6C-BD7B-3BA7A6B02E0D}"/>
    <cellStyle name="Output 2 7 2 3" xfId="5226" xr:uid="{4863CB11-F692-4BEB-83D2-4626ECA80D1F}"/>
    <cellStyle name="Output 2 7 3" xfId="864" xr:uid="{2EA8D7EE-9728-445E-8268-303C95FC1068}"/>
    <cellStyle name="Output 2 7 3 2" xfId="3491" xr:uid="{FD7DB632-E7B2-4445-A8D3-38CD3F6B192A}"/>
    <cellStyle name="Output 2 7 3 3" xfId="5208" xr:uid="{C9988000-FD24-45FA-83BF-D5B6D6DE5E69}"/>
    <cellStyle name="Output 2 7 4" xfId="1411" xr:uid="{5CA5A3AB-E0D3-4907-BDEF-85D1F7D0841C}"/>
    <cellStyle name="Output 2 7 4 2" xfId="3327" xr:uid="{4E4476E5-6F43-4087-8C41-F3260FAFAF8F}"/>
    <cellStyle name="Output 2 7 4 3" xfId="5044" xr:uid="{0314D946-1B38-4F60-9C11-C90351F0BC29}"/>
    <cellStyle name="Output 2 7 5" xfId="1641" xr:uid="{6AB560F6-57D3-4C52-853B-917CA9C452C5}"/>
    <cellStyle name="Output 2 7 5 2" xfId="2583" xr:uid="{682A6625-6AB5-4AB9-878C-F98B47A7AD00}"/>
    <cellStyle name="Output 2 7 5 3" xfId="4659" xr:uid="{364DE687-B660-4987-B944-E86AFF40B49F}"/>
    <cellStyle name="Output 2 7 6" xfId="1869" xr:uid="{E20A7F44-BE8D-41B3-9555-8EDD4F85EFCD}"/>
    <cellStyle name="Output 2 7 6 2" xfId="3586" xr:uid="{F3485A26-4273-4BE6-82FF-7526851670D6}"/>
    <cellStyle name="Output 2 7 6 3" xfId="5301" xr:uid="{7EF8EDD7-4623-44F4-9A38-7C080ECA2F6C}"/>
    <cellStyle name="Output 2 7 7" xfId="2608" xr:uid="{DEC60364-8EF6-450B-A92E-D41302EC7C32}"/>
    <cellStyle name="Output 2 7 8" xfId="4325" xr:uid="{94BE2575-E79F-43BF-A75A-C310F542FA3B}"/>
    <cellStyle name="Output 2 8" xfId="553" xr:uid="{35A208B0-D524-4DAF-B8C3-5B6162DA35FB}"/>
    <cellStyle name="Output 2 8 2" xfId="1062" xr:uid="{53346C18-AE1A-42E5-8AB2-62FFACBF2497}"/>
    <cellStyle name="Output 2 8 2 2" xfId="3272" xr:uid="{EECCC859-BFA7-48F4-BD96-CAC2FFF45D84}"/>
    <cellStyle name="Output 2 8 2 3" xfId="4989" xr:uid="{05F52766-FA9A-4153-9FBA-D1BB7D221BC0}"/>
    <cellStyle name="Output 2 8 3" xfId="738" xr:uid="{DEE82DA7-11E6-46C6-BAAE-12F18721E054}"/>
    <cellStyle name="Output 2 8 3 2" xfId="2557" xr:uid="{B8B3938A-0F35-4A33-B68D-E3311264CEB6}"/>
    <cellStyle name="Output 2 8 3 3" xfId="4274" xr:uid="{860531DE-1515-4F0A-B0C7-737C1EF0E173}"/>
    <cellStyle name="Output 2 8 4" xfId="1453" xr:uid="{7BB14A5B-0D23-4B2A-9563-69686370E9C2}"/>
    <cellStyle name="Output 2 8 4 2" xfId="3423" xr:uid="{5B02787A-0E90-400C-9515-D65FC7C41567}"/>
    <cellStyle name="Output 2 8 4 3" xfId="5140" xr:uid="{D7944AC0-47CF-4EC3-8C0F-533A6644B15B}"/>
    <cellStyle name="Output 2 8 5" xfId="1683" xr:uid="{5EDA3CCA-707E-4D22-A932-16E060CE584D}"/>
    <cellStyle name="Output 2 8 5 2" xfId="2661" xr:uid="{AFE4CABA-3DA7-4F11-92BC-37064CB2E605}"/>
    <cellStyle name="Output 2 8 5 3" xfId="4316" xr:uid="{92203DDF-5BC8-448E-9FDA-FE90E53038AC}"/>
    <cellStyle name="Output 2 8 6" xfId="1911" xr:uid="{4D0329C8-F9B0-455E-A4B7-101A38C6B1BE}"/>
    <cellStyle name="Output 2 8 6 2" xfId="3628" xr:uid="{CCBCD4C5-C03E-48E4-87FE-E6D478E37302}"/>
    <cellStyle name="Output 2 8 6 3" xfId="5343" xr:uid="{DE282010-715A-4869-8715-38B4C7AEB53D}"/>
    <cellStyle name="Output 2 8 7" xfId="2558" xr:uid="{9585A141-C490-4AA1-9CE4-39F77AA27E98}"/>
    <cellStyle name="Output 2 8 8" xfId="4275" xr:uid="{106425BF-514B-4C74-B836-BB68038473F3}"/>
    <cellStyle name="Output 2 9" xfId="468" xr:uid="{C40CB35B-D96F-409D-AA55-6589F614DA12}"/>
    <cellStyle name="Output 2 9 2" xfId="983" xr:uid="{06A5B178-614B-4ED8-A743-518B510F04EC}"/>
    <cellStyle name="Output 2 9 2 2" xfId="3380" xr:uid="{1E71AC3E-5D14-412D-9CE5-B095A38A6904}"/>
    <cellStyle name="Output 2 9 2 3" xfId="5097" xr:uid="{D26750B8-99A6-4DE2-9D73-F479CAF8D8FC}"/>
    <cellStyle name="Output 2 9 3" xfId="1204" xr:uid="{7C612BDD-16F0-4C59-852D-07B1DCE351FD}"/>
    <cellStyle name="Output 2 9 3 2" xfId="2356" xr:uid="{21702904-8CC6-4B51-AD08-500A3A73CB40}"/>
    <cellStyle name="Output 2 9 3 3" xfId="4073" xr:uid="{BF9D065A-BA5C-4109-B4E4-A8E8BB18460E}"/>
    <cellStyle name="Output 2 9 4" xfId="1380" xr:uid="{8FA0018A-3A11-422C-8179-145D7E9A359C}"/>
    <cellStyle name="Output 2 9 4 2" xfId="2370" xr:uid="{3FAB65D1-932E-4131-89F9-0668FC38D00F}"/>
    <cellStyle name="Output 2 9 4 3" xfId="4087" xr:uid="{BDC7EFD1-6939-48DD-81E6-464C1D50D78C}"/>
    <cellStyle name="Output 2 9 5" xfId="1610" xr:uid="{7E791FA4-67A4-41EC-AC32-1720323DD7A2}"/>
    <cellStyle name="Output 2 9 5 2" xfId="3177" xr:uid="{5761A5BC-CDE2-4289-A1EC-3F9641259257}"/>
    <cellStyle name="Output 2 9 5 3" xfId="4069" xr:uid="{7521A306-9822-4611-AEE5-D09E65558259}"/>
    <cellStyle name="Output 2 9 6" xfId="1838" xr:uid="{5FF010A8-D6B2-4697-BF05-02A2A4B0AE6E}"/>
    <cellStyle name="Output 2 9 6 2" xfId="3555" xr:uid="{9E93146C-C911-4E08-A6FB-19CD962DBBB3}"/>
    <cellStyle name="Output 2 9 6 3" xfId="5270" xr:uid="{FF69FA93-C95D-42DE-B8BF-B698AC357279}"/>
    <cellStyle name="Output 2 9 7" xfId="2196" xr:uid="{F6043A1D-6593-4CC6-B0AA-84FEBD671443}"/>
    <cellStyle name="Output 2 9 8" xfId="3913" xr:uid="{39B5C8FE-B21A-499A-B034-71D5DE12F2CB}"/>
    <cellStyle name="Overskrift 1" xfId="230" xr:uid="{E20F54F2-7CF5-43FC-9BCF-25FC61D7276A}"/>
    <cellStyle name="Overskrift 2" xfId="231" xr:uid="{FC22EEFC-D033-4944-AE64-76673B88ED22}"/>
    <cellStyle name="Overskrift 3" xfId="232" xr:uid="{D4204F1B-75FB-459B-BE44-39FC03EB13DA}"/>
    <cellStyle name="Overskrift 4" xfId="233" xr:uid="{238C7F36-64ED-4C89-817A-9CE6E5A3E9C8}"/>
    <cellStyle name="Per cent" xfId="2" builtinId="5"/>
    <cellStyle name="Percent [0]" xfId="145" xr:uid="{7CA7C551-7935-4966-A9E4-AA64EC33A469}"/>
    <cellStyle name="Percent [00]" xfId="146" xr:uid="{B09406E2-CB28-42C5-9D88-14E55983EF89}"/>
    <cellStyle name="Percent [2]" xfId="147" xr:uid="{38426704-5EA7-4CC7-95CB-A2F15725E4DB}"/>
    <cellStyle name="Percent 10" xfId="287" xr:uid="{C5068B9A-9145-45B8-884A-BD4D216081E2}"/>
    <cellStyle name="Percent 11" xfId="291" xr:uid="{AA96383B-4D7A-4034-9646-334639E1281C}"/>
    <cellStyle name="Percent 12" xfId="286" xr:uid="{DCAC9762-3E43-41A6-AB97-199A17BE0C45}"/>
    <cellStyle name="Percent 13" xfId="283" xr:uid="{4237FB1E-5784-499D-8C12-33B94B7C07F7}"/>
    <cellStyle name="Percent 14" xfId="290" xr:uid="{72A4E9FE-865D-425C-9784-98D81C07EF74}"/>
    <cellStyle name="Percent 15" xfId="309" xr:uid="{0B6711A2-9C2E-4915-A3F1-B3DD2F62BB9A}"/>
    <cellStyle name="Percent 16" xfId="311" xr:uid="{86079132-FA24-4E79-9D51-EE125FFE6034}"/>
    <cellStyle name="Percent 17" xfId="305" xr:uid="{801814AE-75EE-48E6-9E0B-5E10DF6157BD}"/>
    <cellStyle name="Percent 18" xfId="302" xr:uid="{0D49A7C3-3B00-4FF3-8020-5FC7EA151364}"/>
    <cellStyle name="Percent 19" xfId="294" xr:uid="{28C4BDDD-6009-46C4-A30E-50ACE4B13A24}"/>
    <cellStyle name="Percent 2" xfId="13" xr:uid="{36AA5DE4-5396-4E22-8229-81154DAFF1C9}"/>
    <cellStyle name="Percent 2 2" xfId="148" xr:uid="{4394A294-8260-423C-A60E-6D51708FDF96}"/>
    <cellStyle name="Percent 20" xfId="295" xr:uid="{EE31839D-438C-4837-BCF7-93B11739E271}"/>
    <cellStyle name="Percent 21" xfId="297" xr:uid="{C78F5480-BCF2-4D00-8415-B3E82E86497B}"/>
    <cellStyle name="Percent 22" xfId="310" xr:uid="{2A2B9925-02F6-4C90-ACA3-47365B14F2DD}"/>
    <cellStyle name="Percent 23" xfId="307" xr:uid="{D56BFF58-3987-4701-BAE3-989290074383}"/>
    <cellStyle name="Percent 24" xfId="296" xr:uid="{0FAB0622-89CD-4CBD-A127-676B9BAD3D2A}"/>
    <cellStyle name="Percent 25" xfId="303" xr:uid="{6FD9A4CC-147F-4753-9705-5B46BF07DF4A}"/>
    <cellStyle name="Percent 26" xfId="300" xr:uid="{21490073-CFED-441A-9C72-72CC061F7DD2}"/>
    <cellStyle name="Percent 27" xfId="334" xr:uid="{56AF8A89-4EC9-4142-9D9A-27757A9EFE22}"/>
    <cellStyle name="Percent 28" xfId="409" xr:uid="{C3E812FE-6F32-430D-91FA-EB281B4B8B42}"/>
    <cellStyle name="Percent 29" xfId="429" xr:uid="{6D3FB457-082F-4DC5-9271-53772E10F51F}"/>
    <cellStyle name="Percent 3" xfId="18" xr:uid="{2343C779-C0AF-4E97-84DA-48AF94998186}"/>
    <cellStyle name="Percent 3 2" xfId="234" xr:uid="{7C048502-7CF6-4202-B81E-4B8AB8FF48B0}"/>
    <cellStyle name="Percent 30" xfId="367" xr:uid="{BF80F378-DD7E-44E4-AAA7-D7C80E3BA337}"/>
    <cellStyle name="Percent 31" xfId="498" xr:uid="{8A2E5CB4-20B5-4C23-A4D7-1C1B211CF512}"/>
    <cellStyle name="Percent 32" xfId="512" xr:uid="{27DE7AFD-7983-4E76-94FB-C92F3C6BB7F9}"/>
    <cellStyle name="Percent 33" xfId="525" xr:uid="{0B86479D-5307-4CAD-9D57-8E766AE5931B}"/>
    <cellStyle name="Percent 34" xfId="413" xr:uid="{B56E1CE2-3CCA-40C8-AA20-887D11C97A81}"/>
    <cellStyle name="Percent 35" xfId="450" xr:uid="{819E8AF6-D367-4F62-B521-478EA181FA0F}"/>
    <cellStyle name="Percent 36" xfId="531" xr:uid="{B0D64747-7530-482D-9F09-D84DB54057C0}"/>
    <cellStyle name="Percent 37" xfId="369" xr:uid="{D532C212-2640-4BED-AA50-8F05ECA1F9E4}"/>
    <cellStyle name="Percent 38" xfId="422" xr:uid="{B00D7642-29A9-4A45-8766-AE7F770E3DA2}"/>
    <cellStyle name="Percent 39" xfId="571" xr:uid="{5EB45C48-7981-4042-8336-A473680342AF}"/>
    <cellStyle name="Percent 4" xfId="235" xr:uid="{08B3072B-DDFD-4EEA-9615-44FF6486860E}"/>
    <cellStyle name="Percent 40" xfId="580" xr:uid="{19E4B2AD-7EE2-4A92-AF18-A89DEC212876}"/>
    <cellStyle name="Percent 41" xfId="588" xr:uid="{A97B5722-2E85-4A51-BBDD-070CC71DE397}"/>
    <cellStyle name="Percent 42" xfId="594" xr:uid="{F50B58A6-9130-4F2D-BAC9-5CA07C1E8838}"/>
    <cellStyle name="Percent 43" xfId="608" xr:uid="{29B6B3E8-A6DE-4614-8391-0FEA56C20665}"/>
    <cellStyle name="Percent 44" xfId="609" xr:uid="{A58912E6-3E21-4E51-8764-BE31BB2AB8F7}"/>
    <cellStyle name="Percent 45" xfId="750" xr:uid="{49450A33-E25D-4892-8437-C619EF682EE6}"/>
    <cellStyle name="Percent 46" xfId="783" xr:uid="{A190A59A-0689-4467-AF30-10F559FB8131}"/>
    <cellStyle name="Percent 47" xfId="1134" xr:uid="{18C5D94E-B76C-44A6-9A95-935FD1A97DE9}"/>
    <cellStyle name="Percent 48" xfId="1190" xr:uid="{8C146901-A6FF-4EF0-8183-73493D5A1DF5}"/>
    <cellStyle name="Percent 49" xfId="1212" xr:uid="{A8181A04-3FD0-49AD-9A90-895EF73A7B0B}"/>
    <cellStyle name="Percent 5" xfId="268" xr:uid="{D1C2FF5C-CF2E-4394-904C-3EEE713E0B3D}"/>
    <cellStyle name="Percent 50" xfId="792" xr:uid="{2FC9EB7C-42FA-4F9F-9630-A5201176B5CA}"/>
    <cellStyle name="Percent 51" xfId="30" xr:uid="{8705A926-18A1-4DC3-AC7B-E867103024D8}"/>
    <cellStyle name="Percent 52" xfId="1957" xr:uid="{A9539A17-419B-425C-8193-6D1BDD310917}"/>
    <cellStyle name="Percent 53" xfId="2094" xr:uid="{25CE7E6A-1255-4EE1-80BB-65D2AF14DF0B}"/>
    <cellStyle name="Percent 54" xfId="3674" xr:uid="{F944AAF2-5209-4874-B2C4-BFA6126AC491}"/>
    <cellStyle name="Percent 55" xfId="3811" xr:uid="{3EA19D8A-AE4E-4A3C-864C-964AD48354F6}"/>
    <cellStyle name="Percent 6" xfId="270" xr:uid="{E19BD8A9-B153-4863-8BB1-60B1C7AEB1C2}"/>
    <cellStyle name="Percent 7" xfId="282" xr:uid="{7531CCF8-7D2F-46DB-9F5B-1F2167BD6AC7}"/>
    <cellStyle name="Percent 8" xfId="281" xr:uid="{89D4D932-A0EC-44E9-BBF0-C0086E2AEE10}"/>
    <cellStyle name="Percent 9" xfId="285" xr:uid="{6DDDB83E-3F61-4F95-A869-EF17E66F05E1}"/>
    <cellStyle name="PrePop Currency (0)" xfId="149" xr:uid="{8AAE3FF6-BB4F-4003-B013-58E118378853}"/>
    <cellStyle name="PrePop Currency (2)" xfId="150" xr:uid="{18FBF16C-B000-4E13-A4DE-4463E027A1AB}"/>
    <cellStyle name="PrePop Units (0)" xfId="151" xr:uid="{FDBA08A2-46C1-44C0-AF87-8720B1C4480E}"/>
    <cellStyle name="PrePop Units (1)" xfId="152" xr:uid="{8CF964DA-4B1F-4230-A462-19D56F2E6679}"/>
    <cellStyle name="PrePop Units (2)" xfId="153" xr:uid="{AD18671E-A85E-4A7B-8519-53ED2763F98D}"/>
    <cellStyle name="Procent_Budget draft AN #1" xfId="276" xr:uid="{5FF512E5-4C19-41F0-9F10-3E1FBE2FCE6E}"/>
    <cellStyle name="Prosent 2 2" xfId="264" xr:uid="{9851CDCC-535C-4901-A064-5727E9D7CB28}"/>
    <cellStyle name="SAPBEXHLevel1" xfId="236" xr:uid="{4C7C8B23-9730-4FC8-A657-9F074CDA33F6}"/>
    <cellStyle name="SAPBEXHLevel1 10" xfId="545" xr:uid="{7D456DA9-178B-4E29-A597-2D1CC780DC46}"/>
    <cellStyle name="SAPBEXHLevel1 10 2" xfId="1054" xr:uid="{7A6B5AF8-F986-4690-90C5-A9BB4EA44EAB}"/>
    <cellStyle name="SAPBEXHLevel1 10 2 2" xfId="2406" xr:uid="{C266B438-BFAD-4A5F-A902-80763FA48462}"/>
    <cellStyle name="SAPBEXHLevel1 10 2 3" xfId="4123" xr:uid="{2EA1DFE5-ABA2-4A37-A4B7-5BDBE646845E}"/>
    <cellStyle name="SAPBEXHLevel1 10 3" xfId="1243" xr:uid="{A67716D3-BC43-47CC-8063-3F27F3F7C7D8}"/>
    <cellStyle name="SAPBEXHLevel1 10 3 2" xfId="2585" xr:uid="{790045D8-127F-4FE4-AAA7-A20AE16B7221}"/>
    <cellStyle name="SAPBEXHLevel1 10 3 3" xfId="4302" xr:uid="{587B3FF0-FE74-4ED0-8B92-18467AF3D009}"/>
    <cellStyle name="SAPBEXHLevel1 10 4" xfId="1445" xr:uid="{6D2A4AE7-FCAE-43B3-91EA-83D3B7094062}"/>
    <cellStyle name="SAPBEXHLevel1 10 4 2" xfId="2667" xr:uid="{D83E1903-BBC5-486F-92FF-65D4C9D648E9}"/>
    <cellStyle name="SAPBEXHLevel1 10 4 3" xfId="4384" xr:uid="{97906786-F84B-4735-B668-C9EE86B54FC3}"/>
    <cellStyle name="SAPBEXHLevel1 10 5" xfId="1675" xr:uid="{F0C1443E-2CDF-43A5-8AE4-5CB4178427BB}"/>
    <cellStyle name="SAPBEXHLevel1 10 5 2" xfId="3091" xr:uid="{05689C0E-464F-4419-866E-51A37E78DF3C}"/>
    <cellStyle name="SAPBEXHLevel1 10 5 3" xfId="5164" xr:uid="{8E0CEF5F-74C9-40ED-99B2-59666A1E09E9}"/>
    <cellStyle name="SAPBEXHLevel1 10 6" xfId="1903" xr:uid="{D118B61C-D20E-4E65-9624-8B7848D144D6}"/>
    <cellStyle name="SAPBEXHLevel1 10 6 2" xfId="3620" xr:uid="{4E36B8CB-A831-4C66-9E87-B09E888B9209}"/>
    <cellStyle name="SAPBEXHLevel1 10 6 3" xfId="5335" xr:uid="{7C20614D-0F9C-47DB-880F-41D788383843}"/>
    <cellStyle name="SAPBEXHLevel1 10 7" xfId="3263" xr:uid="{E3C44D01-A464-4D2B-871D-D551F1A7F41D}"/>
    <cellStyle name="SAPBEXHLevel1 10 8" xfId="4980" xr:uid="{4E48584B-D21C-4683-A41B-A4F7ED247F8E}"/>
    <cellStyle name="SAPBEXHLevel1 11" xfId="462" xr:uid="{734E693D-1E66-406C-9686-8BCAC8C12F49}"/>
    <cellStyle name="SAPBEXHLevel1 11 2" xfId="977" xr:uid="{780FDE4C-7360-4E72-8D08-D0D544200265}"/>
    <cellStyle name="SAPBEXHLevel1 11 2 2" xfId="2262" xr:uid="{1EE6B2AD-1F66-4BCB-98EC-02F468A5D9BE}"/>
    <cellStyle name="SAPBEXHLevel1 11 2 3" xfId="3979" xr:uid="{28B70069-E7B0-45A9-9AF9-BAF2A06AF333}"/>
    <cellStyle name="SAPBEXHLevel1 11 3" xfId="1262" xr:uid="{B6CD0D42-F987-4007-B43D-FED5DAE7FA0E}"/>
    <cellStyle name="SAPBEXHLevel1 11 3 2" xfId="2427" xr:uid="{D809CC97-6A23-434C-87C3-E0A26F6696D4}"/>
    <cellStyle name="SAPBEXHLevel1 11 3 3" xfId="4144" xr:uid="{A7136BA5-6743-4C7C-867B-FEE729A947F7}"/>
    <cellStyle name="SAPBEXHLevel1 11 4" xfId="1374" xr:uid="{3DFA7526-9C45-4D53-9145-4EE142351844}"/>
    <cellStyle name="SAPBEXHLevel1 11 4 2" xfId="2320" xr:uid="{2193B11F-5D99-41EF-989F-8C7EA5D3179C}"/>
    <cellStyle name="SAPBEXHLevel1 11 4 3" xfId="4037" xr:uid="{B8014B92-CF76-4E4C-929A-05D7A60E75CB}"/>
    <cellStyle name="SAPBEXHLevel1 11 5" xfId="1604" xr:uid="{FB763A24-1E5E-4CC4-A772-CD620782B1AA}"/>
    <cellStyle name="SAPBEXHLevel1 11 5 2" xfId="3253" xr:uid="{9DF1EF0D-C361-4506-944A-D9069CFED1B2}"/>
    <cellStyle name="SAPBEXHLevel1 11 5 3" xfId="3999" xr:uid="{B5108FD3-632B-47C6-A063-B65F9EEA98D2}"/>
    <cellStyle name="SAPBEXHLevel1 11 6" xfId="1832" xr:uid="{61E8BD99-B831-4878-9B29-F0DB35A4C37C}"/>
    <cellStyle name="SAPBEXHLevel1 11 6 2" xfId="3549" xr:uid="{D21D9E52-FF88-4F7B-83C2-DFC449C2280E}"/>
    <cellStyle name="SAPBEXHLevel1 11 6 3" xfId="5264" xr:uid="{C80D0C96-1530-4155-BE56-1486525382FE}"/>
    <cellStyle name="SAPBEXHLevel1 11 7" xfId="2205" xr:uid="{132BFDAA-BB69-415F-B4AD-D4F979EC7D77}"/>
    <cellStyle name="SAPBEXHLevel1 11 8" xfId="3922" xr:uid="{179649C0-15C4-4CFF-A26D-016E2AC3D634}"/>
    <cellStyle name="SAPBEXHLevel1 12" xfId="534" xr:uid="{999A4F87-C8E2-4AB6-BB9D-50E3D21841CF}"/>
    <cellStyle name="SAPBEXHLevel1 12 2" xfId="1043" xr:uid="{B7302210-6EA8-4278-838E-17FAF39AB557}"/>
    <cellStyle name="SAPBEXHLevel1 12 2 2" xfId="3480" xr:uid="{6403DB26-08F8-4447-A7FE-C8A3434A90DE}"/>
    <cellStyle name="SAPBEXHLevel1 12 2 3" xfId="5197" xr:uid="{06C64F25-09CF-4CB7-810B-80BE69A9B001}"/>
    <cellStyle name="SAPBEXHLevel1 12 3" xfId="1187" xr:uid="{54015F28-C995-4623-BA61-DD1F0A527654}"/>
    <cellStyle name="SAPBEXHLevel1 12 3 2" xfId="3487" xr:uid="{2198444E-2A5F-4294-BF47-99FAC1398785}"/>
    <cellStyle name="SAPBEXHLevel1 12 3 3" xfId="5204" xr:uid="{F9C1CCB5-992B-46B1-A556-4BAB962822F0}"/>
    <cellStyle name="SAPBEXHLevel1 12 4" xfId="1434" xr:uid="{96D9B57C-FF84-498A-9DF9-126B5DE0BB0A}"/>
    <cellStyle name="SAPBEXHLevel1 12 4 2" xfId="2355" xr:uid="{C6235507-8AD8-4E58-A84E-598235EEE385}"/>
    <cellStyle name="SAPBEXHLevel1 12 4 3" xfId="4072" xr:uid="{BFD27E12-401E-4AC6-B539-3EC71812914D}"/>
    <cellStyle name="SAPBEXHLevel1 12 5" xfId="1664" xr:uid="{3DD8922A-6308-49AF-9914-ACC2B87ADFB0}"/>
    <cellStyle name="SAPBEXHLevel1 12 5 2" xfId="2013" xr:uid="{40A017D1-11FE-4680-B58B-A07A5A1F227E}"/>
    <cellStyle name="SAPBEXHLevel1 12 5 3" xfId="3732" xr:uid="{FAD2A1E1-B426-4649-A80A-54B25FF73234}"/>
    <cellStyle name="SAPBEXHLevel1 12 6" xfId="1892" xr:uid="{119B524E-5F43-49DA-BF49-B2D33D158820}"/>
    <cellStyle name="SAPBEXHLevel1 12 6 2" xfId="3609" xr:uid="{F7B2D82E-3A4E-4A7B-82DB-4AD44587F4EC}"/>
    <cellStyle name="SAPBEXHLevel1 12 6 3" xfId="5324" xr:uid="{CCA4B1A3-613C-4131-B510-188A5C703146}"/>
    <cellStyle name="SAPBEXHLevel1 12 7" xfId="3026" xr:uid="{D262E60F-ECBC-426C-95EF-A693BD69DFD4}"/>
    <cellStyle name="SAPBEXHLevel1 12 8" xfId="4743" xr:uid="{46B3421F-450E-48A8-852A-E0FB61790736}"/>
    <cellStyle name="SAPBEXHLevel1 13" xfId="494" xr:uid="{C0C68AA8-2A49-4198-ABF2-03FBD43BD334}"/>
    <cellStyle name="SAPBEXHLevel1 13 2" xfId="1008" xr:uid="{7BF0712B-7F9F-4576-BFAC-4ED1951E283B}"/>
    <cellStyle name="SAPBEXHLevel1 13 2 2" xfId="2051" xr:uid="{66BDE1B5-675D-4485-B64F-123C3959891A}"/>
    <cellStyle name="SAPBEXHLevel1 13 2 3" xfId="3768" xr:uid="{C9C0C429-8487-4AD4-AA8F-33898ADEEE81}"/>
    <cellStyle name="SAPBEXHLevel1 13 3" xfId="1137" xr:uid="{E4D9A7C2-5449-480C-8902-B21A0E6708E3}"/>
    <cellStyle name="SAPBEXHLevel1 13 3 2" xfId="2782" xr:uid="{0EFAD40B-5179-416E-92B0-5024DD2FF9A1}"/>
    <cellStyle name="SAPBEXHLevel1 13 3 3" xfId="4499" xr:uid="{C1B4351C-9BBC-4017-8B94-A8A8982B7171}"/>
    <cellStyle name="SAPBEXHLevel1 13 4" xfId="1401" xr:uid="{7ADC32EA-C44F-49B2-B38B-BAB34278F385}"/>
    <cellStyle name="SAPBEXHLevel1 13 4 2" xfId="2977" xr:uid="{196475E9-5BA7-441B-BC24-5F0EE5F40B16}"/>
    <cellStyle name="SAPBEXHLevel1 13 4 3" xfId="4694" xr:uid="{CFBAEBAA-9B18-4AF5-AE2C-81BC3EEF6AC7}"/>
    <cellStyle name="SAPBEXHLevel1 13 5" xfId="1631" xr:uid="{DEE97833-10AE-43A8-80BC-4437ECF984E9}"/>
    <cellStyle name="SAPBEXHLevel1 13 5 2" xfId="2537" xr:uid="{7C680ADE-8583-4BC6-BF8A-BF7EB801489D}"/>
    <cellStyle name="SAPBEXHLevel1 13 5 3" xfId="4636" xr:uid="{6D3AC9A8-4574-43EB-95CD-731907084432}"/>
    <cellStyle name="SAPBEXHLevel1 13 6" xfId="1859" xr:uid="{81EB8DC6-8CBA-4554-A0A9-94458FDCE49A}"/>
    <cellStyle name="SAPBEXHLevel1 13 6 2" xfId="3576" xr:uid="{C2C9DE41-B258-4209-862F-D0247C2DFA7D}"/>
    <cellStyle name="SAPBEXHLevel1 13 6 3" xfId="5291" xr:uid="{269514A7-24C8-44F8-B61E-D99CDDC7F3D7}"/>
    <cellStyle name="SAPBEXHLevel1 13 7" xfId="2672" xr:uid="{2D9B4ED2-94BB-40CF-A646-AEAACB06A7CC}"/>
    <cellStyle name="SAPBEXHLevel1 13 8" xfId="4389" xr:uid="{2575E73D-4B4E-4AC6-BA76-2EBE5CC95569}"/>
    <cellStyle name="SAPBEXHLevel1 14" xfId="794" xr:uid="{E49514C8-6697-4A65-90D3-49CFB4014F4C}"/>
    <cellStyle name="SAPBEXHLevel1 14 2" xfId="3052" xr:uid="{8A27D374-CCED-4178-AB9F-44D9A088AFB5}"/>
    <cellStyle name="SAPBEXHLevel1 14 3" xfId="4769" xr:uid="{510FCB8C-A16C-4276-B50E-6355F4481562}"/>
    <cellStyle name="SAPBEXHLevel1 15" xfId="1174" xr:uid="{7ED3FD45-692F-4339-9280-0F0B6A77BA55}"/>
    <cellStyle name="SAPBEXHLevel1 15 2" xfId="2140" xr:uid="{E35CB6DA-33AA-411F-B1F5-F4A6131BB208}"/>
    <cellStyle name="SAPBEXHLevel1 15 3" xfId="3857" xr:uid="{1401EDEC-534C-4FA6-8092-4B2EE828816D}"/>
    <cellStyle name="SAPBEXHLevel1 16" xfId="677" xr:uid="{3A6238CA-7112-4986-ACBD-9290D251AF4A}"/>
    <cellStyle name="SAPBEXHLevel1 16 2" xfId="1965" xr:uid="{D054296A-53B1-477A-8C6F-FE038D9EAEBC}"/>
    <cellStyle name="SAPBEXHLevel1 16 3" xfId="3682" xr:uid="{0250243E-DB1B-4C3E-BFDA-A7FD880AF674}"/>
    <cellStyle name="SAPBEXHLevel1 17" xfId="842" xr:uid="{50663059-B7B2-42FB-9DF5-87FEC903817F}"/>
    <cellStyle name="SAPBEXHLevel1 17 2" xfId="2646" xr:uid="{0CC89933-E5F5-4F4B-A880-6F93CDB44746}"/>
    <cellStyle name="SAPBEXHLevel1 17 3" xfId="4363" xr:uid="{BE219204-FCE4-4E3C-9327-ACEBB5A79F15}"/>
    <cellStyle name="SAPBEXHLevel1 18" xfId="671" xr:uid="{8F3CB79C-2F7A-4370-99EC-CAC39FE464C1}"/>
    <cellStyle name="SAPBEXHLevel1 18 2" xfId="2062" xr:uid="{097B0A97-F5C6-4622-9AD8-4EA4C9201E63}"/>
    <cellStyle name="SAPBEXHLevel1 18 3" xfId="3779" xr:uid="{144F963D-C05C-4CE9-AA58-2038795BB059}"/>
    <cellStyle name="SAPBEXHLevel1 19" xfId="2776" xr:uid="{AA6A4482-F853-4F2C-A78A-66C73C6F3E60}"/>
    <cellStyle name="SAPBEXHLevel1 2" xfId="357" xr:uid="{3BE916FC-0F73-441F-9FC2-77AA478D1B80}"/>
    <cellStyle name="SAPBEXHLevel1 2 2" xfId="879" xr:uid="{E09DEB81-9E06-4CC7-B6CF-806C32EC56AD}"/>
    <cellStyle name="SAPBEXHLevel1 2 2 2" xfId="2523" xr:uid="{2E1236AD-24A3-45E8-9EDA-57AA3D9ACF09}"/>
    <cellStyle name="SAPBEXHLevel1 2 2 3" xfId="4240" xr:uid="{F5E6ED63-3044-443D-9D97-3E474DBEAE73}"/>
    <cellStyle name="SAPBEXHLevel1 2 3" xfId="647" xr:uid="{3C60D21B-A6B2-4338-9F0E-EC92E44660FE}"/>
    <cellStyle name="SAPBEXHLevel1 2 3 2" xfId="2076" xr:uid="{CE611204-692C-40DB-87B5-2D96841C95CE}"/>
    <cellStyle name="SAPBEXHLevel1 2 3 3" xfId="3793" xr:uid="{E1EBD6E2-9FCB-4C25-A1A3-B724182804EC}"/>
    <cellStyle name="SAPBEXHLevel1 2 4" xfId="1280" xr:uid="{530ED39A-24A1-4516-8FFA-03D297174FE1}"/>
    <cellStyle name="SAPBEXHLevel1 2 4 2" xfId="2313" xr:uid="{6C93B3C3-E927-4862-9896-87D3E17D29BD}"/>
    <cellStyle name="SAPBEXHLevel1 2 4 3" xfId="4030" xr:uid="{1E4192DB-826F-4E6C-96B2-5AD8F5DAF362}"/>
    <cellStyle name="SAPBEXHLevel1 2 5" xfId="1511" xr:uid="{8355056F-0F0C-424B-926A-50AFEB02E74A}"/>
    <cellStyle name="SAPBEXHLevel1 2 5 2" xfId="2116" xr:uid="{B6EF091E-24CB-46AE-B160-A56D88173362}"/>
    <cellStyle name="SAPBEXHLevel1 2 5 3" xfId="3833" xr:uid="{0E1F0E03-2052-4DE8-ADC1-38CC6A6BD598}"/>
    <cellStyle name="SAPBEXHLevel1 2 6" xfId="1740" xr:uid="{F739472C-7D3E-4059-90CF-50FDE5581275}"/>
    <cellStyle name="SAPBEXHLevel1 2 6 2" xfId="3059" xr:uid="{D7039E1E-EF89-4600-B2EF-5862738D8AE9}"/>
    <cellStyle name="SAPBEXHLevel1 2 6 3" xfId="5136" xr:uid="{20FCA7C0-04DB-43A0-887C-42B5722C1EC2}"/>
    <cellStyle name="SAPBEXHLevel1 2 7" xfId="2951" xr:uid="{D3269877-B89C-4FE6-80CC-4C5B24FEC9B4}"/>
    <cellStyle name="SAPBEXHLevel1 2 8" xfId="4668" xr:uid="{BE94FDF4-7C86-41CC-8983-BD1087AD6821}"/>
    <cellStyle name="SAPBEXHLevel1 20" xfId="4493" xr:uid="{77B293AD-4AD7-48CF-BC5F-3006E2D53CE1}"/>
    <cellStyle name="SAPBEXHLevel1 3" xfId="444" xr:uid="{99558B9A-BBE9-44A5-98FD-B88BA3D93FA9}"/>
    <cellStyle name="SAPBEXHLevel1 3 2" xfId="961" xr:uid="{EC0B757C-946A-4C60-BE21-C81FA276AD51}"/>
    <cellStyle name="SAPBEXHLevel1 3 2 2" xfId="3192" xr:uid="{15385B3A-ADFA-4C24-9006-15290B30C0CF}"/>
    <cellStyle name="SAPBEXHLevel1 3 2 3" xfId="4909" xr:uid="{BA8C56DA-E9E8-460D-BE77-07AF9AD66C69}"/>
    <cellStyle name="SAPBEXHLevel1 3 3" xfId="661" xr:uid="{F0BBCB26-C313-4C3A-9A08-0446AA12BEDE}"/>
    <cellStyle name="SAPBEXHLevel1 3 3 2" xfId="1972" xr:uid="{E971B6E6-9919-404E-AB22-E488418CC95B}"/>
    <cellStyle name="SAPBEXHLevel1 3 3 3" xfId="3689" xr:uid="{50634FC9-FDDF-463A-BC96-D73FF8EE22BC}"/>
    <cellStyle name="SAPBEXHLevel1 3 4" xfId="1357" xr:uid="{47B8B1A9-0F49-4F7A-870C-2A2CC9FAD259}"/>
    <cellStyle name="SAPBEXHLevel1 3 4 2" xfId="3434" xr:uid="{2D20FDB4-2672-4B3E-832E-D3219EF2AA77}"/>
    <cellStyle name="SAPBEXHLevel1 3 4 3" xfId="5151" xr:uid="{1E2EC08A-FFE4-406B-8BD2-6454E52CC2EF}"/>
    <cellStyle name="SAPBEXHLevel1 3 5" xfId="1587" xr:uid="{E8E01BE4-89FD-4A56-A61B-B67A5501769A}"/>
    <cellStyle name="SAPBEXHLevel1 3 5 2" xfId="3005" xr:uid="{BB9682AB-751D-4539-8937-0C2DA4808A15}"/>
    <cellStyle name="SAPBEXHLevel1 3 5 3" xfId="5082" xr:uid="{8FB40BA6-4B1C-4A9B-898F-B7DC7AF80F49}"/>
    <cellStyle name="SAPBEXHLevel1 3 6" xfId="1816" xr:uid="{376A330F-5770-4117-B3E6-D61AB70FE8C8}"/>
    <cellStyle name="SAPBEXHLevel1 3 6 2" xfId="3533" xr:uid="{28388B06-E598-43BB-B905-DA5AF9BAA628}"/>
    <cellStyle name="SAPBEXHLevel1 3 6 3" xfId="5248" xr:uid="{C54DCE9D-30D5-425C-BE68-B3CFB865DDC6}"/>
    <cellStyle name="SAPBEXHLevel1 3 7" xfId="2393" xr:uid="{0AC4966B-0716-4F5F-BCC0-E2168D3AC649}"/>
    <cellStyle name="SAPBEXHLevel1 3 8" xfId="4110" xr:uid="{B6DE351C-219F-4E56-8A04-3C7A60FC274E}"/>
    <cellStyle name="SAPBEXHLevel1 4" xfId="408" xr:uid="{AACEE910-CD4D-4E59-A393-326D23E31FD2}"/>
    <cellStyle name="SAPBEXHLevel1 4 2" xfId="928" xr:uid="{1F945A2B-5E69-4F8B-A410-F3C88CD4E2E0}"/>
    <cellStyle name="SAPBEXHLevel1 4 2 2" xfId="2452" xr:uid="{0C7394DD-E2E7-4F13-95BA-925BAFF8D394}"/>
    <cellStyle name="SAPBEXHLevel1 4 2 3" xfId="4169" xr:uid="{2F886A41-F88E-4517-993B-116573B6A5BF}"/>
    <cellStyle name="SAPBEXHLevel1 4 3" xfId="823" xr:uid="{B68F414D-22FA-4298-A475-48F9D04C2780}"/>
    <cellStyle name="SAPBEXHLevel1 4 3 2" xfId="3051" xr:uid="{1F8DCDC0-6860-419F-8287-1A69E8568197}"/>
    <cellStyle name="SAPBEXHLevel1 4 3 3" xfId="4768" xr:uid="{1273D9DD-F5B8-492B-BEC1-FE5D74919046}"/>
    <cellStyle name="SAPBEXHLevel1 4 4" xfId="1327" xr:uid="{4525A1C6-5199-498F-953C-00A7ED40FC51}"/>
    <cellStyle name="SAPBEXHLevel1 4 4 2" xfId="2445" xr:uid="{880F0426-221F-4725-98BC-8F391C499F72}"/>
    <cellStyle name="SAPBEXHLevel1 4 4 3" xfId="4162" xr:uid="{BD140A4E-1F09-4D4B-AFFE-0BCB6315A4A5}"/>
    <cellStyle name="SAPBEXHLevel1 4 5" xfId="1557" xr:uid="{9AD1CA6B-A41B-476E-ADF0-25B3BB58528F}"/>
    <cellStyle name="SAPBEXHLevel1 4 5 2" xfId="2222" xr:uid="{C586E7E7-11CE-4226-9B02-E51DC413A992}"/>
    <cellStyle name="SAPBEXHLevel1 4 5 3" xfId="3939" xr:uid="{42D5DF16-CE5F-4762-94F4-889A3DB9D26A}"/>
    <cellStyle name="SAPBEXHLevel1 4 6" xfId="1786" xr:uid="{023070E2-7925-46D5-B40B-4915DCACC499}"/>
    <cellStyle name="SAPBEXHLevel1 4 6 2" xfId="2100" xr:uid="{2B6BCB0E-9C84-4BD5-8616-024570631AD5}"/>
    <cellStyle name="SAPBEXHLevel1 4 6 3" xfId="3708" xr:uid="{5BAF2A6A-964F-46D6-BAA9-CB41D1BD712F}"/>
    <cellStyle name="SAPBEXHLevel1 4 7" xfId="3300" xr:uid="{13351C78-815F-485A-8C44-5ADA342D04D5}"/>
    <cellStyle name="SAPBEXHLevel1 4 8" xfId="5017" xr:uid="{B855E77E-755E-4A9F-8A3A-05C287C7A95A}"/>
    <cellStyle name="SAPBEXHLevel1 5" xfId="412" xr:uid="{EF865198-3E91-48B1-B532-9746C8A42187}"/>
    <cellStyle name="SAPBEXHLevel1 5 2" xfId="931" xr:uid="{67F6EA72-9B97-4229-A736-FF4A25F0935A}"/>
    <cellStyle name="SAPBEXHLevel1 5 2 2" xfId="3277" xr:uid="{4B3DEFEC-1C0D-4E30-81F6-69958E3E6356}"/>
    <cellStyle name="SAPBEXHLevel1 5 2 3" xfId="4994" xr:uid="{186099BB-CECC-4E31-933D-F74C430F80C9}"/>
    <cellStyle name="SAPBEXHLevel1 5 3" xfId="681" xr:uid="{12668014-4080-41C0-990B-24C1815C9B86}"/>
    <cellStyle name="SAPBEXHLevel1 5 3 2" xfId="2059" xr:uid="{FC564D9E-758B-417E-B65B-A1B162F08CD3}"/>
    <cellStyle name="SAPBEXHLevel1 5 3 3" xfId="3776" xr:uid="{76A30FAA-FB79-4A65-805E-C2F875B7DE9C}"/>
    <cellStyle name="SAPBEXHLevel1 5 4" xfId="1329" xr:uid="{CD4B0C0E-5331-4CC0-AC04-75A35C92F3EE}"/>
    <cellStyle name="SAPBEXHLevel1 5 4 2" xfId="3325" xr:uid="{1FDF650E-33D7-4A8E-96E3-06E98EF4F4AB}"/>
    <cellStyle name="SAPBEXHLevel1 5 4 3" xfId="5042" xr:uid="{F89838E6-DAB4-4C07-B5BD-236D5846AF7E}"/>
    <cellStyle name="SAPBEXHLevel1 5 5" xfId="1559" xr:uid="{05AF33B6-1480-4A85-82CB-C1B88E98F4A4}"/>
    <cellStyle name="SAPBEXHLevel1 5 5 2" xfId="2201" xr:uid="{5732F188-B657-4EF7-A65D-A59525208A1F}"/>
    <cellStyle name="SAPBEXHLevel1 5 5 3" xfId="3918" xr:uid="{B73776E1-3DD6-4368-AD9F-938C23A0708E}"/>
    <cellStyle name="SAPBEXHLevel1 5 6" xfId="1788" xr:uid="{F4B60984-17F2-48B7-9B13-F989DF939278}"/>
    <cellStyle name="SAPBEXHLevel1 5 6 2" xfId="2098" xr:uid="{EB4E22C5-1A56-42AA-A29B-E95DB2DA386A}"/>
    <cellStyle name="SAPBEXHLevel1 5 6 3" xfId="3817" xr:uid="{E682AED2-3D58-4CF6-A826-89342D5D1371}"/>
    <cellStyle name="SAPBEXHLevel1 5 7" xfId="2411" xr:uid="{F1522F8C-8888-46D2-822C-4914863AA1DE}"/>
    <cellStyle name="SAPBEXHLevel1 5 8" xfId="4128" xr:uid="{182A4F5F-B5EC-44FC-89A9-6CCF13943D7D}"/>
    <cellStyle name="SAPBEXHLevel1 6" xfId="467" xr:uid="{8F70308C-9BCB-49CC-B9FD-6D73C29E1460}"/>
    <cellStyle name="SAPBEXHLevel1 6 2" xfId="982" xr:uid="{710B88BA-E576-4169-8E39-3F67FA222451}"/>
    <cellStyle name="SAPBEXHLevel1 6 2 2" xfId="2619" xr:uid="{EDFD0689-FC79-4AA9-BC31-C9C75A9B88BF}"/>
    <cellStyle name="SAPBEXHLevel1 6 2 3" xfId="4336" xr:uid="{53A8F32F-DDFE-4E59-9933-8BE580207B5F}"/>
    <cellStyle name="SAPBEXHLevel1 6 3" xfId="1221" xr:uid="{B32FF3EC-8B94-4AEA-8267-F5F29D2E56C3}"/>
    <cellStyle name="SAPBEXHLevel1 6 3 2" xfId="2768" xr:uid="{0E840E63-4575-4A8C-9E85-52676A5C37D9}"/>
    <cellStyle name="SAPBEXHLevel1 6 3 3" xfId="4485" xr:uid="{63FEC717-DF90-4F06-A203-0BAC90E8F6F4}"/>
    <cellStyle name="SAPBEXHLevel1 6 4" xfId="1379" xr:uid="{3B90B4E3-F50D-423F-A228-7C2112DA3BA4}"/>
    <cellStyle name="SAPBEXHLevel1 6 4 2" xfId="2777" xr:uid="{F2516C44-46F9-4A73-8507-20CF837153BD}"/>
    <cellStyle name="SAPBEXHLevel1 6 4 3" xfId="4494" xr:uid="{3E797464-6C46-4917-B687-CFA871CE3FC5}"/>
    <cellStyle name="SAPBEXHLevel1 6 5" xfId="1609" xr:uid="{CCB4E5F6-1FB5-4370-B474-72622101FBD4}"/>
    <cellStyle name="SAPBEXHLevel1 6 5 2" xfId="3353" xr:uid="{943B37CF-1B8A-40D3-A330-EA63285B60C0}"/>
    <cellStyle name="SAPBEXHLevel1 6 5 3" xfId="4477" xr:uid="{9CAEAF6D-4691-4C98-AAB6-AE1AE427F087}"/>
    <cellStyle name="SAPBEXHLevel1 6 6" xfId="1837" xr:uid="{58885F66-D41B-4C76-B8B9-C431E73DDC21}"/>
    <cellStyle name="SAPBEXHLevel1 6 6 2" xfId="3554" xr:uid="{59E77F3D-3B0E-408C-9987-6CD0FCABDE1B}"/>
    <cellStyle name="SAPBEXHLevel1 6 6 3" xfId="5269" xr:uid="{AEE3DD3F-1A0A-4731-8339-F20C1F9BFB1D}"/>
    <cellStyle name="SAPBEXHLevel1 6 7" xfId="2202" xr:uid="{9E3512F1-C753-48DE-AB44-67724C7D831A}"/>
    <cellStyle name="SAPBEXHLevel1 6 8" xfId="3919" xr:uid="{CDFF54BD-793F-4405-8016-589A6FE77178}"/>
    <cellStyle name="SAPBEXHLevel1 7" xfId="500" xr:uid="{C63893FF-AA25-44A8-82E1-45D5D33D9881}"/>
    <cellStyle name="SAPBEXHLevel1 7 2" xfId="1013" xr:uid="{330C9067-56F3-4738-8E7B-AEF08AD96A50}"/>
    <cellStyle name="SAPBEXHLevel1 7 2 2" xfId="3366" xr:uid="{F463D974-838E-48F0-A2D3-06D3A830108C}"/>
    <cellStyle name="SAPBEXHLevel1 7 2 3" xfId="5083" xr:uid="{AB3BF374-C8DE-46A3-8E23-465C6F139994}"/>
    <cellStyle name="SAPBEXHLevel1 7 3" xfId="673" xr:uid="{B166AEB2-5C5D-4E26-B248-A59D79486B04}"/>
    <cellStyle name="SAPBEXHLevel1 7 3 2" xfId="2061" xr:uid="{E4FB3F16-BD6D-4B6E-AA64-E343EE26F275}"/>
    <cellStyle name="SAPBEXHLevel1 7 3 3" xfId="3778" xr:uid="{133C82A1-189D-497D-93B1-7E84E06134E6}"/>
    <cellStyle name="SAPBEXHLevel1 7 4" xfId="1405" xr:uid="{76B1FF32-D172-476B-9974-D9452DA6F2FE}"/>
    <cellStyle name="SAPBEXHLevel1 7 4 2" xfId="3334" xr:uid="{1930BB9E-047E-49A0-81B0-542EF7C7B626}"/>
    <cellStyle name="SAPBEXHLevel1 7 4 3" xfId="5051" xr:uid="{091724A0-8D26-4FAE-97B8-240A642ABCBD}"/>
    <cellStyle name="SAPBEXHLevel1 7 5" xfId="1635" xr:uid="{5BCF4905-FDA3-4F32-AB15-82E809355424}"/>
    <cellStyle name="SAPBEXHLevel1 7 5 2" xfId="2913" xr:uid="{7240C6E4-2BBC-4FB8-83D3-942A10923FF3}"/>
    <cellStyle name="SAPBEXHLevel1 7 5 3" xfId="4985" xr:uid="{8B9954CE-D4BA-47F8-83CF-E3E4794FD0E5}"/>
    <cellStyle name="SAPBEXHLevel1 7 6" xfId="1863" xr:uid="{22A95AA6-0840-4C25-9F7D-F0470A5B01A8}"/>
    <cellStyle name="SAPBEXHLevel1 7 6 2" xfId="3580" xr:uid="{888C718F-A19E-4EFD-B023-4A989BD134CD}"/>
    <cellStyle name="SAPBEXHLevel1 7 6 3" xfId="5295" xr:uid="{22E8B497-EA97-4ACA-91C4-6D2CB4BDEAB9}"/>
    <cellStyle name="SAPBEXHLevel1 7 7" xfId="2464" xr:uid="{D22E43CA-54E8-4B0A-9CBD-DE5D51F0C09E}"/>
    <cellStyle name="SAPBEXHLevel1 7 8" xfId="4181" xr:uid="{84B2186D-0CF6-45C2-B9A9-3EA928A8B806}"/>
    <cellStyle name="SAPBEXHLevel1 8" xfId="541" xr:uid="{16E4C8C7-9CC2-4F30-936A-FBCC9F4BC648}"/>
    <cellStyle name="SAPBEXHLevel1 8 2" xfId="1050" xr:uid="{B56E094F-332B-4B74-B74D-9D61869CC2E3}"/>
    <cellStyle name="SAPBEXHLevel1 8 2 2" xfId="3296" xr:uid="{DA5F92D6-C726-4369-BAB0-5290AEAA0BED}"/>
    <cellStyle name="SAPBEXHLevel1 8 2 3" xfId="5013" xr:uid="{4414DD55-B816-4ED2-846C-D2AF99589210}"/>
    <cellStyle name="SAPBEXHLevel1 8 3" xfId="711" xr:uid="{E70346F6-D1D6-45B5-9E02-02E90057AD87}"/>
    <cellStyle name="SAPBEXHLevel1 8 3 2" xfId="2265" xr:uid="{E3F3EC78-BA51-41A0-9BD1-F8AD2D5FF814}"/>
    <cellStyle name="SAPBEXHLevel1 8 3 3" xfId="3982" xr:uid="{7F46FC3E-DE6D-482A-8856-E46D742F1916}"/>
    <cellStyle name="SAPBEXHLevel1 8 4" xfId="1441" xr:uid="{853CBF0F-9B7F-47CD-A8E7-0E798D85D38C}"/>
    <cellStyle name="SAPBEXHLevel1 8 4 2" xfId="2655" xr:uid="{40EA7902-2CAC-42F6-968E-9A4089018502}"/>
    <cellStyle name="SAPBEXHLevel1 8 4 3" xfId="4372" xr:uid="{C4406462-3AE2-4436-A950-59F6920DF270}"/>
    <cellStyle name="SAPBEXHLevel1 8 5" xfId="1671" xr:uid="{F85C0125-B139-4C7B-8C1B-3DC6842A30D2}"/>
    <cellStyle name="SAPBEXHLevel1 8 5 2" xfId="2737" xr:uid="{15582CAD-5906-4B50-8F1C-DC8C80A60F37}"/>
    <cellStyle name="SAPBEXHLevel1 8 5 3" xfId="4765" xr:uid="{0FA79290-6FA2-4F43-8835-AA2DED4BC024}"/>
    <cellStyle name="SAPBEXHLevel1 8 6" xfId="1899" xr:uid="{6C828BA0-DEA6-4E7F-B736-DC0283D91FC7}"/>
    <cellStyle name="SAPBEXHLevel1 8 6 2" xfId="3616" xr:uid="{2AC80EDD-418D-4C74-9F66-93EF450C4A75}"/>
    <cellStyle name="SAPBEXHLevel1 8 6 3" xfId="5331" xr:uid="{C3E8EBED-6224-4CA3-BBDD-3C603E55E04F}"/>
    <cellStyle name="SAPBEXHLevel1 8 7" xfId="2513" xr:uid="{7C6A4C50-F7FE-45AB-AA73-3E5BF4C964CB}"/>
    <cellStyle name="SAPBEXHLevel1 8 8" xfId="4230" xr:uid="{2D6B04CB-CBAA-4FB7-81F9-B10B07745B0C}"/>
    <cellStyle name="SAPBEXHLevel1 9" xfId="350" xr:uid="{47B8868F-0910-4453-9974-9277542D4187}"/>
    <cellStyle name="SAPBEXHLevel1 9 2" xfId="872" xr:uid="{B3291A86-36A3-4D4F-8E41-05EEB031482A}"/>
    <cellStyle name="SAPBEXHLevel1 9 2 2" xfId="3128" xr:uid="{77E12C0A-025D-4548-BEB0-617BE355761A}"/>
    <cellStyle name="SAPBEXHLevel1 9 2 3" xfId="4845" xr:uid="{F35B8967-BAF0-470F-90F2-300B9F930B08}"/>
    <cellStyle name="SAPBEXHLevel1 9 3" xfId="1192" xr:uid="{08C31736-7F9C-4EB9-B075-37C4D5679CAA}"/>
    <cellStyle name="SAPBEXHLevel1 9 3 2" xfId="2423" xr:uid="{A7C9AE1C-1934-4F5A-8B2C-376FD68D39E6}"/>
    <cellStyle name="SAPBEXHLevel1 9 3 3" xfId="4140" xr:uid="{9B47BE65-EC1F-4FCF-9C93-212BD1006345}"/>
    <cellStyle name="SAPBEXHLevel1 9 4" xfId="1273" xr:uid="{F205C887-6CAC-4608-9FC6-1BB47A8F3A10}"/>
    <cellStyle name="SAPBEXHLevel1 9 4 2" xfId="2736" xr:uid="{D9A064AC-8875-44F2-974F-1CC72BE58987}"/>
    <cellStyle name="SAPBEXHLevel1 9 4 3" xfId="4453" xr:uid="{E0CD0815-7B8C-4D8C-B0B6-3DAB2A9FE09B}"/>
    <cellStyle name="SAPBEXHLevel1 9 5" xfId="1504" xr:uid="{C5E07D23-AB0E-4A12-A1C4-82B54DC293A1}"/>
    <cellStyle name="SAPBEXHLevel1 9 5 2" xfId="2039" xr:uid="{1A2CAFF4-FBE2-4BAC-9291-9688FC75D6B9}"/>
    <cellStyle name="SAPBEXHLevel1 9 5 3" xfId="3756" xr:uid="{49899398-E075-49CA-9FB9-B9E85C4D2432}"/>
    <cellStyle name="SAPBEXHLevel1 9 6" xfId="1733" xr:uid="{9C9AA00D-47F1-4621-819C-6B31B7D42FF8}"/>
    <cellStyle name="SAPBEXHLevel1 9 6 2" xfId="3172" xr:uid="{7C4CB194-B5F2-41B2-86DD-309DB5D712A8}"/>
    <cellStyle name="SAPBEXHLevel1 9 6 3" xfId="4038" xr:uid="{03472478-75A3-41E1-871B-3981CFE296CD}"/>
    <cellStyle name="SAPBEXHLevel1 9 7" xfId="3090" xr:uid="{F5201E54-5295-45BD-ADE9-CB1CA1D50CBA}"/>
    <cellStyle name="SAPBEXHLevel1 9 8" xfId="4807" xr:uid="{7717B025-79E2-4C2E-B1AF-10109539283B}"/>
    <cellStyle name="SAPBEXstdData" xfId="237" xr:uid="{8F5CE998-7A76-471F-ADE5-203CC11F113F}"/>
    <cellStyle name="SAPBEXstdData 10" xfId="388" xr:uid="{88CC82A2-C654-4892-B5AB-924B8C78B250}"/>
    <cellStyle name="SAPBEXstdData 10 2" xfId="908" xr:uid="{84E8E852-9643-43E7-A754-B8F929E51693}"/>
    <cellStyle name="SAPBEXstdData 10 2 2" xfId="2986" xr:uid="{999378A0-52F5-4D6B-B286-A8016BCE119F}"/>
    <cellStyle name="SAPBEXstdData 10 2 3" xfId="4703" xr:uid="{612BDD24-232A-4EB5-A28B-A0FA1C77721E}"/>
    <cellStyle name="SAPBEXstdData 10 3" xfId="695" xr:uid="{112BA16B-FDCF-4C91-81D5-5CF58685B9D6}"/>
    <cellStyle name="SAPBEXstdData 10 3 2" xfId="3216" xr:uid="{CBECA473-FFDA-43DD-944E-DC7018296EED}"/>
    <cellStyle name="SAPBEXstdData 10 3 3" xfId="4933" xr:uid="{A0DFC1AB-5A34-447B-8323-6AF28517E425}"/>
    <cellStyle name="SAPBEXstdData 10 4" xfId="1308" xr:uid="{B47F17AA-D78A-419A-9ECA-A8BBD82B29D8}"/>
    <cellStyle name="SAPBEXstdData 10 4 2" xfId="2981" xr:uid="{2C3C115D-0F39-4524-8A27-C919FCE2AC26}"/>
    <cellStyle name="SAPBEXstdData 10 4 3" xfId="4698" xr:uid="{E3BF78EE-26CE-4EC9-BF3A-294BD690DA7F}"/>
    <cellStyle name="SAPBEXstdData 10 5" xfId="1538" xr:uid="{98B9DA1F-D455-4789-894F-F8855E2E1D3A}"/>
    <cellStyle name="SAPBEXstdData 10 5 2" xfId="2365" xr:uid="{C4D1671C-4AAC-4A8A-82EE-30F5CF9D63C1}"/>
    <cellStyle name="SAPBEXstdData 10 5 3" xfId="4082" xr:uid="{E86C1192-8CD7-4A90-8615-83B54CFB6D7F}"/>
    <cellStyle name="SAPBEXstdData 10 6" xfId="1767" xr:uid="{6085FFFA-0C18-4B33-B401-AA9F3588F477}"/>
    <cellStyle name="SAPBEXstdData 10 6 2" xfId="2107" xr:uid="{4F4380CB-B691-4E2C-B69C-3CD061654FCB}"/>
    <cellStyle name="SAPBEXstdData 10 6 3" xfId="3715" xr:uid="{0B1BC1FB-466F-4EB9-B32E-9E527A008B22}"/>
    <cellStyle name="SAPBEXstdData 10 7" xfId="2623" xr:uid="{437EA346-FCA2-454A-8C28-7858AEC759BD}"/>
    <cellStyle name="SAPBEXstdData 10 8" xfId="4340" xr:uid="{54DEB1F0-9DAE-4476-9405-46C2F60F6573}"/>
    <cellStyle name="SAPBEXstdData 11" xfId="390" xr:uid="{FE282E92-2E54-4AC3-B894-F88B431706F0}"/>
    <cellStyle name="SAPBEXstdData 11 2" xfId="910" xr:uid="{2D64C163-C88B-4C15-8A28-66901EEBBF88}"/>
    <cellStyle name="SAPBEXstdData 11 2 2" xfId="2463" xr:uid="{F581718E-34C2-469C-A1A3-38F799E34792}"/>
    <cellStyle name="SAPBEXstdData 11 2 3" xfId="4180" xr:uid="{CC7B55E6-4694-4F71-88A9-55994DF641FE}"/>
    <cellStyle name="SAPBEXstdData 11 3" xfId="737" xr:uid="{EE552B6B-8A44-4365-8FAD-73145CBC6F9C}"/>
    <cellStyle name="SAPBEXstdData 11 3 2" xfId="3131" xr:uid="{88827440-CD0B-4572-A845-697AA2D39087}"/>
    <cellStyle name="SAPBEXstdData 11 3 3" xfId="4848" xr:uid="{4841186A-667B-4A10-B0CA-8D7F3732CA02}"/>
    <cellStyle name="SAPBEXstdData 11 4" xfId="1310" xr:uid="{31196B41-B2D7-4B32-8E22-A44EE1C73FD2}"/>
    <cellStyle name="SAPBEXstdData 11 4 2" xfId="3513" xr:uid="{E3C98138-BE76-49F3-B84E-A301666EF13A}"/>
    <cellStyle name="SAPBEXstdData 11 4 3" xfId="5230" xr:uid="{BDC17DBD-0817-4B9B-964D-313A7F1B4384}"/>
    <cellStyle name="SAPBEXstdData 11 5" xfId="1540" xr:uid="{8E5D8077-EAB7-4E87-8527-ADD4527CEA24}"/>
    <cellStyle name="SAPBEXstdData 11 5 2" xfId="2384" xr:uid="{E360A47D-462F-4EA7-B508-42E4DE5BED55}"/>
    <cellStyle name="SAPBEXstdData 11 5 3" xfId="4101" xr:uid="{143CCB1B-F9EA-4E38-8448-4AAF03E20414}"/>
    <cellStyle name="SAPBEXstdData 11 6" xfId="1769" xr:uid="{E4CE50DB-DDF0-46F6-A3AF-9CCE060F5FE5}"/>
    <cellStyle name="SAPBEXstdData 11 6 2" xfId="2105" xr:uid="{5AAF3BF6-3C6D-4943-927F-390A9992F5B5}"/>
    <cellStyle name="SAPBEXstdData 11 6 3" xfId="3824" xr:uid="{DB1F8F8C-25EE-4A63-941A-5FA3FD53934F}"/>
    <cellStyle name="SAPBEXstdData 11 7" xfId="3267" xr:uid="{FCA34563-2D18-4C9B-B359-1F03931342A2}"/>
    <cellStyle name="SAPBEXstdData 11 8" xfId="4984" xr:uid="{72448D12-8291-434E-A220-1A9F4D60EFA8}"/>
    <cellStyle name="SAPBEXstdData 12" xfId="449" xr:uid="{0618171C-02DE-4C29-A0CE-77B1F86FBFDB}"/>
    <cellStyle name="SAPBEXstdData 12 2" xfId="966" xr:uid="{247D5434-0CCA-47F4-BA9F-4258C1FB8688}"/>
    <cellStyle name="SAPBEXstdData 12 2 2" xfId="2889" xr:uid="{36888B56-0732-4AB2-96F4-6C5666147DBE}"/>
    <cellStyle name="SAPBEXstdData 12 2 3" xfId="4606" xr:uid="{7D591F61-A9FE-49C8-B979-D9A5C5651F61}"/>
    <cellStyle name="SAPBEXstdData 12 3" xfId="803" xr:uid="{AB57C13D-7DC5-47AB-916D-2DFFAEC7479A}"/>
    <cellStyle name="SAPBEXstdData 12 3 2" xfId="2284" xr:uid="{F599033A-D9A7-446C-9C2E-0F749E2404F0}"/>
    <cellStyle name="SAPBEXstdData 12 3 3" xfId="4001" xr:uid="{D0830F7B-842E-4FD7-9525-8F7FFBAF55D5}"/>
    <cellStyle name="SAPBEXstdData 12 4" xfId="1362" xr:uid="{A0FC7688-A28C-4610-969E-C50DF5FE8231}"/>
    <cellStyle name="SAPBEXstdData 12 4 2" xfId="2357" xr:uid="{EA6648C3-78FB-48BF-984E-BD0C2095FDA5}"/>
    <cellStyle name="SAPBEXstdData 12 4 3" xfId="4074" xr:uid="{C064B1B4-C46B-4B48-BEEF-EB14979430E1}"/>
    <cellStyle name="SAPBEXstdData 12 5" xfId="1592" xr:uid="{71A90652-F81B-4AC9-BF7B-05790BE185C2}"/>
    <cellStyle name="SAPBEXstdData 12 5 2" xfId="3286" xr:uid="{89133B7B-4756-4F5C-8DE8-4E4E0EF1DE3E}"/>
    <cellStyle name="SAPBEXstdData 12 5 3" xfId="3989" xr:uid="{2300B7F9-C59C-4760-ACB0-307DF2DAEB6E}"/>
    <cellStyle name="SAPBEXstdData 12 6" xfId="1821" xr:uid="{A8E4C404-C259-44CE-83CF-982384150993}"/>
    <cellStyle name="SAPBEXstdData 12 6 2" xfId="3538" xr:uid="{C6238E94-8975-44E7-A309-850F28DD1B07}"/>
    <cellStyle name="SAPBEXstdData 12 6 3" xfId="5253" xr:uid="{64041215-815A-4B4A-B33D-D0B0139AF2B3}"/>
    <cellStyle name="SAPBEXstdData 12 7" xfId="1980" xr:uid="{8661D615-11C5-4E3F-8C03-2E7F34B9344E}"/>
    <cellStyle name="SAPBEXstdData 12 8" xfId="3697" xr:uid="{04EBFA9A-3D77-4F97-973F-1776ABFDF0FF}"/>
    <cellStyle name="SAPBEXstdData 13" xfId="524" xr:uid="{382B2433-7171-4D6C-81F6-EF3E0CD9A64C}"/>
    <cellStyle name="SAPBEXstdData 13 2" xfId="1036" xr:uid="{9759BAD1-F7A0-4C17-A24E-1EC74136E684}"/>
    <cellStyle name="SAPBEXstdData 13 2 2" xfId="2434" xr:uid="{9863E3B5-B240-4A6D-AAB3-602EB9DD7223}"/>
    <cellStyle name="SAPBEXstdData 13 2 3" xfId="4151" xr:uid="{115EF3AC-287F-4757-BC1A-A054340D315B}"/>
    <cellStyle name="SAPBEXstdData 13 3" xfId="699" xr:uid="{96B1AC6A-C9B3-4FE7-BCA1-C8A36B8ABAEF}"/>
    <cellStyle name="SAPBEXstdData 13 3 2" xfId="2305" xr:uid="{645F669A-1570-4768-8452-6CB738852203}"/>
    <cellStyle name="SAPBEXstdData 13 3 3" xfId="4022" xr:uid="{DF207C27-94D9-4D98-A1E0-2BC58197D216}"/>
    <cellStyle name="SAPBEXstdData 13 4" xfId="1427" xr:uid="{507B609A-5DCE-47FD-A2C8-088A6C928C79}"/>
    <cellStyle name="SAPBEXstdData 13 4 2" xfId="2810" xr:uid="{A177B3F2-5872-4F29-9F2F-5BB4E96FA4FA}"/>
    <cellStyle name="SAPBEXstdData 13 4 3" xfId="4527" xr:uid="{7A7906EB-EE31-42B6-BB05-D456F60FA7E4}"/>
    <cellStyle name="SAPBEXstdData 13 5" xfId="1657" xr:uid="{17737EC5-46E0-40CA-84AB-B3DF20800CCA}"/>
    <cellStyle name="SAPBEXstdData 13 5 2" xfId="2020" xr:uid="{F6788BCA-C8D2-41B7-B660-7970CD40A6C1}"/>
    <cellStyle name="SAPBEXstdData 13 5 3" xfId="3973" xr:uid="{2FBC079E-7691-453D-AFC3-C4DD4FB06C1E}"/>
    <cellStyle name="SAPBEXstdData 13 6" xfId="1885" xr:uid="{45C1215D-426D-47D8-AC7A-30C72EE8607D}"/>
    <cellStyle name="SAPBEXstdData 13 6 2" xfId="3602" xr:uid="{43395EAB-88D1-43EA-979B-02D86DCDFBCC}"/>
    <cellStyle name="SAPBEXstdData 13 6 3" xfId="5317" xr:uid="{022C84F3-9AE8-46C3-AEE0-453392B41099}"/>
    <cellStyle name="SAPBEXstdData 13 7" xfId="2544" xr:uid="{239EA188-91B0-41DD-BD4B-2857F88D30D4}"/>
    <cellStyle name="SAPBEXstdData 13 8" xfId="4261" xr:uid="{181863C2-17B4-460D-8561-C5AA94C033F8}"/>
    <cellStyle name="SAPBEXstdData 14" xfId="795" xr:uid="{9BEF3680-CCB0-495F-9AA8-4D2A0A4C4091}"/>
    <cellStyle name="SAPBEXstdData 14 2" xfId="2955" xr:uid="{EAC4E1DC-0ED4-40D7-82EF-BAFCE2966441}"/>
    <cellStyle name="SAPBEXstdData 14 3" xfId="4672" xr:uid="{62AF3AE6-C5E1-45BD-8331-C179FDC2A93A}"/>
    <cellStyle name="SAPBEXstdData 15" xfId="1223" xr:uid="{0B640065-6EEE-4024-92EC-C00D338B1FC0}"/>
    <cellStyle name="SAPBEXstdData 15 2" xfId="3239" xr:uid="{6AB2A234-46A3-4066-98BF-79965ACC51BB}"/>
    <cellStyle name="SAPBEXstdData 15 3" xfId="4956" xr:uid="{53EB791B-F1DC-4CBC-A638-401B9EF875E4}"/>
    <cellStyle name="SAPBEXstdData 16" xfId="656" xr:uid="{2B359401-EBA3-4621-B814-F0945B2DD098}"/>
    <cellStyle name="SAPBEXstdData 16 2" xfId="2070" xr:uid="{4453601E-6771-4BC8-9E14-D639C688DE42}"/>
    <cellStyle name="SAPBEXstdData 16 3" xfId="3787" xr:uid="{0D94EE5F-B10F-48AD-9FD0-30CF85F91099}"/>
    <cellStyle name="SAPBEXstdData 17" xfId="985" xr:uid="{219636A6-4F4F-487D-ADE0-725F19B6F3F1}"/>
    <cellStyle name="SAPBEXstdData 17 2" xfId="3020" xr:uid="{3EE41366-E851-4E57-A95E-024D19269B9C}"/>
    <cellStyle name="SAPBEXstdData 17 3" xfId="4737" xr:uid="{9D1A2FF5-518D-45B1-BA4B-664232025230}"/>
    <cellStyle name="SAPBEXstdData 18" xfId="758" xr:uid="{74D5C784-528C-48A5-9401-932A0139C66A}"/>
    <cellStyle name="SAPBEXstdData 18 2" xfId="2248" xr:uid="{CB641D4A-C5BA-4ABF-9842-E6F90AB2F21B}"/>
    <cellStyle name="SAPBEXstdData 18 3" xfId="3965" xr:uid="{D904F47B-7C68-4705-81A9-3B9C922003DB}"/>
    <cellStyle name="SAPBEXstdData 19" xfId="2369" xr:uid="{E8853C33-7876-4216-BF0B-557494D5B7AD}"/>
    <cellStyle name="SAPBEXstdData 2" xfId="356" xr:uid="{02F8F3DC-4538-4544-A4A0-06C6052D7AD6}"/>
    <cellStyle name="SAPBEXstdData 2 2" xfId="878" xr:uid="{4618ED7C-BF2D-47C5-96D0-35E899B124AC}"/>
    <cellStyle name="SAPBEXstdData 2 2 2" xfId="3120" xr:uid="{090B20D8-B549-4A33-9233-84747C8DFD3C}"/>
    <cellStyle name="SAPBEXstdData 2 2 3" xfId="4837" xr:uid="{C36A9D56-8C81-4323-96FC-1A5BC1E8F286}"/>
    <cellStyle name="SAPBEXstdData 2 3" xfId="743" xr:uid="{AA86C6F0-C996-47E7-85AE-F3CBAD1901C9}"/>
    <cellStyle name="SAPBEXstdData 2 3 2" xfId="3017" xr:uid="{1888AFA8-7F47-4A13-89AC-0E96DD65AB81}"/>
    <cellStyle name="SAPBEXstdData 2 3 3" xfId="4734" xr:uid="{048F012D-4C38-41DE-9766-60B0E364DD7E}"/>
    <cellStyle name="SAPBEXstdData 2 4" xfId="1279" xr:uid="{3EBAD9AF-A76E-48AE-8F2E-A379E7950ED7}"/>
    <cellStyle name="SAPBEXstdData 2 4 2" xfId="2727" xr:uid="{2B2A492A-1C98-4673-A312-FBBC6D05AE8A}"/>
    <cellStyle name="SAPBEXstdData 2 4 3" xfId="4444" xr:uid="{2DBD8E6B-7771-41C3-B275-326D8BB97F79}"/>
    <cellStyle name="SAPBEXstdData 2 5" xfId="1510" xr:uid="{42FE5D47-FB8A-40CD-9082-410E2BA9CADD}"/>
    <cellStyle name="SAPBEXstdData 2 5 2" xfId="2034" xr:uid="{5045D96A-C883-4164-8C4C-D9857F5692E6}"/>
    <cellStyle name="SAPBEXstdData 2 5 3" xfId="3751" xr:uid="{EE7F4F16-A0FB-4BA1-8678-76CAFD4DB799}"/>
    <cellStyle name="SAPBEXstdData 2 6" xfId="1739" xr:uid="{DE7257F1-F9A5-477A-9ABE-86694AB241BE}"/>
    <cellStyle name="SAPBEXstdData 2 6 2" xfId="3242" xr:uid="{B81605CB-05DF-4BCC-AF02-207CC7AF578F}"/>
    <cellStyle name="SAPBEXstdData 2 6 3" xfId="3971" xr:uid="{A668F4EA-ABB5-4A8A-8535-E33DDD30B810}"/>
    <cellStyle name="SAPBEXstdData 2 7" xfId="3065" xr:uid="{4C903B99-3C5A-42FE-A94F-D9F47955BDBE}"/>
    <cellStyle name="SAPBEXstdData 2 8" xfId="4782" xr:uid="{D026A803-CEAD-4549-AD7D-E09965DD82F9}"/>
    <cellStyle name="SAPBEXstdData 20" xfId="4086" xr:uid="{19F0BA82-F186-4C83-9A49-BEAE82AE9689}"/>
    <cellStyle name="SAPBEXstdData 3" xfId="445" xr:uid="{AD292031-4E02-4111-8887-A59CCA1B0162}"/>
    <cellStyle name="SAPBEXstdData 3 2" xfId="962" xr:uid="{069BA87C-C415-490C-9B1D-197A75190B8B}"/>
    <cellStyle name="SAPBEXstdData 3 2 2" xfId="3009" xr:uid="{3E5ECA64-3604-46F8-A9EA-D78A4DD04FDD}"/>
    <cellStyle name="SAPBEXstdData 3 2 3" xfId="4726" xr:uid="{6C136903-E448-4467-A546-9AE98AD9461F}"/>
    <cellStyle name="SAPBEXstdData 3 3" xfId="1195" xr:uid="{CF32D0C7-254F-4C15-8AF6-F482556E133F}"/>
    <cellStyle name="SAPBEXstdData 3 3 2" xfId="3123" xr:uid="{BF1EBF15-0A57-46C6-A5A4-31D51908C681}"/>
    <cellStyle name="SAPBEXstdData 3 3 3" xfId="4840" xr:uid="{78507861-DB8F-43AC-9B6C-39504550EDDA}"/>
    <cellStyle name="SAPBEXstdData 3 4" xfId="1358" xr:uid="{973C7F02-5DE0-4ED3-A9F7-381E822AC778}"/>
    <cellStyle name="SAPBEXstdData 3 4 2" xfId="3257" xr:uid="{2A196034-CDA4-409F-9880-F8AA30495A41}"/>
    <cellStyle name="SAPBEXstdData 3 4 3" xfId="4974" xr:uid="{61F21A24-6807-4CFD-AA37-58AD9B7012EB}"/>
    <cellStyle name="SAPBEXstdData 3 5" xfId="1588" xr:uid="{509D106B-B7AA-425B-BFFB-CC921DEC73F3}"/>
    <cellStyle name="SAPBEXstdData 3 5 2" xfId="2570" xr:uid="{693AF07E-D72C-4137-B6C4-BC1AA0867D0C}"/>
    <cellStyle name="SAPBEXstdData 3 5 3" xfId="4906" xr:uid="{C1E7F673-3FF0-4DD9-83A5-FF793A58448E}"/>
    <cellStyle name="SAPBEXstdData 3 6" xfId="1817" xr:uid="{9AB08925-1521-4DAD-8800-892C3AAECE18}"/>
    <cellStyle name="SAPBEXstdData 3 6 2" xfId="3534" xr:uid="{6A36F7B5-6CBA-451C-994E-7E21FDD3DD22}"/>
    <cellStyle name="SAPBEXstdData 3 6 3" xfId="5249" xr:uid="{86D8C299-E0CE-4B53-BCEB-C0016092F8B9}"/>
    <cellStyle name="SAPBEXstdData 3 7" xfId="2383" xr:uid="{FE68CA40-F5EF-427D-9C24-E407C8A09ED7}"/>
    <cellStyle name="SAPBEXstdData 3 8" xfId="4100" xr:uid="{D5AA832D-4713-45D2-ADAD-6A1668441191}"/>
    <cellStyle name="SAPBEXstdData 4" xfId="361" xr:uid="{9BAABFD6-01BC-4C91-A5ED-AECE860520ED}"/>
    <cellStyle name="SAPBEXstdData 4 2" xfId="883" xr:uid="{1F4AA9C9-CCCB-4EAF-A3A3-9F1EF90135C1}"/>
    <cellStyle name="SAPBEXstdData 4 2 2" xfId="3289" xr:uid="{6051192D-5404-4A21-B05F-DE3E20E7920F}"/>
    <cellStyle name="SAPBEXstdData 4 2 3" xfId="5006" xr:uid="{B4562E6F-808F-44E5-9C90-C419C2144562}"/>
    <cellStyle name="SAPBEXstdData 4 3" xfId="796" xr:uid="{D807ADB3-E2C3-4CA2-9FBC-90674DC0154E}"/>
    <cellStyle name="SAPBEXstdData 4 3 2" xfId="2740" xr:uid="{6F9E3276-53B6-49A4-970C-F3655DA09F72}"/>
    <cellStyle name="SAPBEXstdData 4 3 3" xfId="4457" xr:uid="{854875DD-B5C2-43D5-B53C-5D2BA4BFD531}"/>
    <cellStyle name="SAPBEXstdData 4 4" xfId="1284" xr:uid="{4C1A2A94-0485-4770-83B5-429B66AC9C2C}"/>
    <cellStyle name="SAPBEXstdData 4 4 2" xfId="2868" xr:uid="{F8195D43-F668-4351-95B1-73BDDB825919}"/>
    <cellStyle name="SAPBEXstdData 4 4 3" xfId="4585" xr:uid="{1008CDFC-2D02-4712-8347-0A58820CC7B2}"/>
    <cellStyle name="SAPBEXstdData 4 5" xfId="1515" xr:uid="{D037089E-7933-494B-B1C9-EB25566A51B2}"/>
    <cellStyle name="SAPBEXstdData 4 5 2" xfId="2182" xr:uid="{F1564508-4D74-48DB-89D3-0FE8FEBC21FE}"/>
    <cellStyle name="SAPBEXstdData 4 5 3" xfId="3899" xr:uid="{09AFC9A3-F6E4-4AD7-B176-F5571BDD8782}"/>
    <cellStyle name="SAPBEXstdData 4 6" xfId="1744" xr:uid="{BCAF7182-8F98-456F-B887-91A04A4F4979}"/>
    <cellStyle name="SAPBEXstdData 4 6 2" xfId="2114" xr:uid="{9B6A4C5F-2846-46C5-A707-B286D666B2C6}"/>
    <cellStyle name="SAPBEXstdData 4 6 3" xfId="4464" xr:uid="{DD4966D2-E62B-4C70-85EF-480325D7BC0B}"/>
    <cellStyle name="SAPBEXstdData 4 7" xfId="3214" xr:uid="{68BAE3AE-CCC5-4E10-BBD3-356E0B2420A9}"/>
    <cellStyle name="SAPBEXstdData 4 8" xfId="4931" xr:uid="{E48340BB-F98A-4441-85DF-894CDB01B7E1}"/>
    <cellStyle name="SAPBEXstdData 5" xfId="448" xr:uid="{F6C5FEBD-EED7-4002-8333-8B1A32CB1F23}"/>
    <cellStyle name="SAPBEXstdData 5 2" xfId="965" xr:uid="{5A6F24A7-AD34-42CB-8B4F-4F07859A3A2D}"/>
    <cellStyle name="SAPBEXstdData 5 2 2" xfId="2276" xr:uid="{1655DA06-F2CD-4B15-9114-6FE22387BA56}"/>
    <cellStyle name="SAPBEXstdData 5 2 3" xfId="3993" xr:uid="{9998FEBC-DCF4-4F16-9981-16D5452C4581}"/>
    <cellStyle name="SAPBEXstdData 5 3" xfId="1116" xr:uid="{96CC0342-A757-4414-B45F-E2B00E76F611}"/>
    <cellStyle name="SAPBEXstdData 5 3 2" xfId="3306" xr:uid="{B39D18F2-2179-4F5E-A82C-4519D8D1AC9F}"/>
    <cellStyle name="SAPBEXstdData 5 3 3" xfId="5023" xr:uid="{534F7B9D-183D-45F6-B291-3227413DA80C}"/>
    <cellStyle name="SAPBEXstdData 5 4" xfId="1361" xr:uid="{78A1E475-5588-4B2D-ACE3-F8F73E2D050D}"/>
    <cellStyle name="SAPBEXstdData 5 4 2" xfId="2765" xr:uid="{E8AD58E6-DB76-4FB2-880D-2867A6180156}"/>
    <cellStyle name="SAPBEXstdData 5 4 3" xfId="4482" xr:uid="{C02B76F7-EF15-41E8-A89C-F87DCE072955}"/>
    <cellStyle name="SAPBEXstdData 5 5" xfId="1591" xr:uid="{8E20587D-14A9-432A-AB04-7F505FC4AAA6}"/>
    <cellStyle name="SAPBEXstdData 5 5 2" xfId="3462" xr:uid="{8B7327F5-6C5C-45E2-85CB-5585DC2C820A}"/>
    <cellStyle name="SAPBEXstdData 5 5 3" xfId="4409" xr:uid="{3DF16FD5-5811-4194-A3EE-AEC5B48933F7}"/>
    <cellStyle name="SAPBEXstdData 5 6" xfId="1820" xr:uid="{D60EE825-AC85-4044-AF5C-13C2599E97AE}"/>
    <cellStyle name="SAPBEXstdData 5 6 2" xfId="3537" xr:uid="{912B5809-AB5F-4EEC-829F-59DBDC87C0C6}"/>
    <cellStyle name="SAPBEXstdData 5 6 3" xfId="5252" xr:uid="{A468DB77-BF9E-4488-9FED-068A65C393BF}"/>
    <cellStyle name="SAPBEXstdData 5 7" xfId="2160" xr:uid="{0ED7DC1E-AC20-4F32-B0ED-D48A67608057}"/>
    <cellStyle name="SAPBEXstdData 5 8" xfId="3877" xr:uid="{B1CA6BE1-F770-43BC-9574-FA20E5AE3F37}"/>
    <cellStyle name="SAPBEXstdData 6" xfId="346" xr:uid="{DFB293E7-6DD8-44C0-80A2-D04D312ACF51}"/>
    <cellStyle name="SAPBEXstdData 6 2" xfId="868" xr:uid="{160B9B4D-A9D8-4BF0-B56A-4636F0FF22C4}"/>
    <cellStyle name="SAPBEXstdData 6 2 2" xfId="2826" xr:uid="{64D6C126-E411-4702-9798-2E0BA63B8F25}"/>
    <cellStyle name="SAPBEXstdData 6 2 3" xfId="4543" xr:uid="{C5A69196-09DE-49FC-9C27-BCA00D0B75AA}"/>
    <cellStyle name="SAPBEXstdData 6 3" xfId="764" xr:uid="{6D9F5850-6178-4562-B3EA-E557A3A47CBF}"/>
    <cellStyle name="SAPBEXstdData 6 3 2" xfId="2055" xr:uid="{B2341ABB-6B42-451A-BA04-3DBD0A8EF872}"/>
    <cellStyle name="SAPBEXstdData 6 3 3" xfId="3772" xr:uid="{05DF5758-E195-4B6E-A5E4-9A689054F62F}"/>
    <cellStyle name="SAPBEXstdData 6 4" xfId="1269" xr:uid="{8DC348DF-3AB3-413F-B79F-0E8883E252C1}"/>
    <cellStyle name="SAPBEXstdData 6 4 2" xfId="3408" xr:uid="{BD2E409A-291A-407C-A382-260835D55DE1}"/>
    <cellStyle name="SAPBEXstdData 6 4 3" xfId="5125" xr:uid="{01C9FDA8-D93D-4593-82D7-93D80C592268}"/>
    <cellStyle name="SAPBEXstdData 6 5" xfId="1500" xr:uid="{FA20D03F-A703-4884-8F55-C746DB376EBB}"/>
    <cellStyle name="SAPBEXstdData 6 5 2" xfId="2121" xr:uid="{3E254CB2-D02E-43D0-A736-BBC242132E0B}"/>
    <cellStyle name="SAPBEXstdData 6 5 3" xfId="3838" xr:uid="{4C300DB7-2F72-4BFC-A5E9-16BDE5191494}"/>
    <cellStyle name="SAPBEXstdData 6 6" xfId="1729" xr:uid="{200CC33E-9716-4DB6-8362-CF4C6415405E}"/>
    <cellStyle name="SAPBEXstdData 6 6 2" xfId="2622" xr:uid="{1D7760D2-DADE-414B-A5DF-CCE139EB7D79}"/>
    <cellStyle name="SAPBEXstdData 6 6 3" xfId="4947" xr:uid="{DA62D9E6-59F8-40AA-955A-572E4CA8543D}"/>
    <cellStyle name="SAPBEXstdData 6 7" xfId="2809" xr:uid="{4BBFD4A5-03EB-45F5-98A3-2E68DACCED24}"/>
    <cellStyle name="SAPBEXstdData 6 8" xfId="4526" xr:uid="{2B4C5420-00B5-4609-810F-11D8D407C892}"/>
    <cellStyle name="SAPBEXstdData 7" xfId="392" xr:uid="{05035DE9-D61B-4AA0-9258-4C009AAF8F7C}"/>
    <cellStyle name="SAPBEXstdData 7 2" xfId="912" xr:uid="{6A9BB9DF-EEC6-4C85-B09A-13A369A06B7E}"/>
    <cellStyle name="SAPBEXstdData 7 2 2" xfId="3344" xr:uid="{CF716303-2CBD-4955-BE95-3E3522B3EEBD}"/>
    <cellStyle name="SAPBEXstdData 7 2 3" xfId="5061" xr:uid="{9A717269-D7BA-473B-BADD-D72F020221B9}"/>
    <cellStyle name="SAPBEXstdData 7 3" xfId="946" xr:uid="{C0441379-E665-4EB8-A2FD-AC95585D538A}"/>
    <cellStyle name="SAPBEXstdData 7 3 2" xfId="2757" xr:uid="{DCFCBA3F-6D22-4E76-999C-28C564161EFC}"/>
    <cellStyle name="SAPBEXstdData 7 3 3" xfId="4474" xr:uid="{3C6CE095-9BAE-4119-A282-47FA3D310B1D}"/>
    <cellStyle name="SAPBEXstdData 7 4" xfId="1312" xr:uid="{AE51133C-7ADB-46AD-A58C-EC713B2FA58A}"/>
    <cellStyle name="SAPBEXstdData 7 4 2" xfId="3163" xr:uid="{85DB11E5-A35F-469E-8168-77A2BD50AC5A}"/>
    <cellStyle name="SAPBEXstdData 7 4 3" xfId="4880" xr:uid="{03D76E83-B830-4A65-9AA8-F6E326C5D4E1}"/>
    <cellStyle name="SAPBEXstdData 7 5" xfId="1542" xr:uid="{5ADEA9F3-11AD-4AA3-9D04-D2D77DDA4DFD}"/>
    <cellStyle name="SAPBEXstdData 7 5 2" xfId="2240" xr:uid="{10691BE8-A86D-4202-BC01-47C6221C0A90}"/>
    <cellStyle name="SAPBEXstdData 7 5 3" xfId="3957" xr:uid="{32992D87-1A6A-469E-99D0-736652282028}"/>
    <cellStyle name="SAPBEXstdData 7 6" xfId="1771" xr:uid="{E6BF2C24-7893-4507-B3E5-1BC8BE3042F3}"/>
    <cellStyle name="SAPBEXstdData 7 6 2" xfId="2103" xr:uid="{7510E140-9439-44EA-823E-9AAFD036B621}"/>
    <cellStyle name="SAPBEXstdData 7 6 3" xfId="3822" xr:uid="{7D619CA2-97EF-4B01-8847-E4505B8859C8}"/>
    <cellStyle name="SAPBEXstdData 7 7" xfId="2880" xr:uid="{3344DFAE-8740-4646-AC6F-9736FBAFCE7F}"/>
    <cellStyle name="SAPBEXstdData 7 8" xfId="4597" xr:uid="{C948F33C-0B67-4A9E-895E-1D296011A13E}"/>
    <cellStyle name="SAPBEXstdData 8" xfId="542" xr:uid="{B581966B-3521-4E29-85F7-742166039E62}"/>
    <cellStyle name="SAPBEXstdData 8 2" xfId="1051" xr:uid="{71C5CED1-A157-4954-AEDD-3D19E87F1215}"/>
    <cellStyle name="SAPBEXstdData 8 2 2" xfId="3118" xr:uid="{4EC844D5-2A25-4B32-BEEA-6679BB49DB26}"/>
    <cellStyle name="SAPBEXstdData 8 2 3" xfId="4835" xr:uid="{6CBB5BB0-E17F-43F0-A951-0CBDB19BA06F}"/>
    <cellStyle name="SAPBEXstdData 8 3" xfId="789" xr:uid="{0E11283F-ECC8-4A77-932F-35E0740615C5}"/>
    <cellStyle name="SAPBEXstdData 8 3 2" xfId="2966" xr:uid="{9A094340-F962-47F5-8843-810E5ACC92A0}"/>
    <cellStyle name="SAPBEXstdData 8 3 3" xfId="4683" xr:uid="{DABB2D43-52C0-49A6-8610-12D71B2BB000}"/>
    <cellStyle name="SAPBEXstdData 8 4" xfId="1442" xr:uid="{F18F650B-2C98-4571-9F33-104490C9F2DE}"/>
    <cellStyle name="SAPBEXstdData 8 4 2" xfId="2862" xr:uid="{FA939856-56A0-491F-9F06-41F446B0DE29}"/>
    <cellStyle name="SAPBEXstdData 8 4 3" xfId="4579" xr:uid="{ABFEC9EF-4BDD-408A-AC14-C9DCFE85D3D6}"/>
    <cellStyle name="SAPBEXstdData 8 5" xfId="1672" xr:uid="{ABEDB244-0325-4CE2-ACB7-173B86B20551}"/>
    <cellStyle name="SAPBEXstdData 8 5 2" xfId="2323" xr:uid="{D730A7EB-AABE-455B-AF90-09D6D5319821}"/>
    <cellStyle name="SAPBEXstdData 8 5 3" xfId="4257" xr:uid="{4287F97B-F73E-4E1F-8811-DEB3826390FC}"/>
    <cellStyle name="SAPBEXstdData 8 6" xfId="1900" xr:uid="{0D53A3DC-38FE-44E9-9541-8E98F98D9796}"/>
    <cellStyle name="SAPBEXstdData 8 6 2" xfId="3617" xr:uid="{EAC28E90-4E23-4BA0-87C6-9D5AFE536A98}"/>
    <cellStyle name="SAPBEXstdData 8 6 3" xfId="5332" xr:uid="{297ED7A1-3861-4EDD-B781-6E483CA81A0A}"/>
    <cellStyle name="SAPBEXstdData 8 7" xfId="2686" xr:uid="{FA0A72E6-02A7-48EA-B41C-5FAC85934B3A}"/>
    <cellStyle name="SAPBEXstdData 8 8" xfId="4403" xr:uid="{7FCE9DD4-4D73-4B18-A245-1BCEBCF0E6B3}"/>
    <cellStyle name="SAPBEXstdData 9" xfId="415" xr:uid="{896E15E2-A8D3-4CFE-8848-0BC512A49557}"/>
    <cellStyle name="SAPBEXstdData 9 2" xfId="933" xr:uid="{63165A43-72DF-402D-9DA2-D3A8E38B2169}"/>
    <cellStyle name="SAPBEXstdData 9 2 2" xfId="2592" xr:uid="{09423CA4-FD41-47DC-BB3F-EBEEFCDC6E4C}"/>
    <cellStyle name="SAPBEXstdData 9 2 3" xfId="4309" xr:uid="{47472E4A-974A-4972-B3D9-D4913B632FE3}"/>
    <cellStyle name="SAPBEXstdData 9 3" xfId="812" xr:uid="{ADB303C1-5030-4464-AD6D-04DF917EE317}"/>
    <cellStyle name="SAPBEXstdData 9 3 2" xfId="3061" xr:uid="{BAC16F32-1BEE-4041-BBE5-8ECA9E95CA49}"/>
    <cellStyle name="SAPBEXstdData 9 3 3" xfId="4778" xr:uid="{D0E442E5-9BD0-4168-A3CF-C653CA24BFCA}"/>
    <cellStyle name="SAPBEXstdData 9 4" xfId="1331" xr:uid="{4D45FA23-A52D-4D34-B711-4B954F32A95E}"/>
    <cellStyle name="SAPBEXstdData 9 4 2" xfId="2562" xr:uid="{D7E3FCF0-214F-4018-A187-990CE7620DAE}"/>
    <cellStyle name="SAPBEXstdData 9 4 3" xfId="4279" xr:uid="{50D979BB-42D6-423A-9CB1-CB740271BBD1}"/>
    <cellStyle name="SAPBEXstdData 9 5" xfId="1561" xr:uid="{96C3A5C1-59EB-49E1-9D21-604095A62EB2}"/>
    <cellStyle name="SAPBEXstdData 9 5 2" xfId="2217" xr:uid="{72D91AE1-167A-47F9-9EA3-8F2D3A7742DE}"/>
    <cellStyle name="SAPBEXstdData 9 5 3" xfId="3934" xr:uid="{7B78BC22-9E3C-4A02-8787-F091C5735BEF}"/>
    <cellStyle name="SAPBEXstdData 9 6" xfId="1790" xr:uid="{E4633A99-BACC-4EE5-98D9-CA4E147F5123}"/>
    <cellStyle name="SAPBEXstdData 9 6 2" xfId="2096" xr:uid="{FB8177BD-B59B-4C2B-BCD3-4759CA004FFD}"/>
    <cellStyle name="SAPBEXstdData 9 6 3" xfId="3815" xr:uid="{F8CD39D8-C984-43D0-9386-BE53470EB3C6}"/>
    <cellStyle name="SAPBEXstdData 9 7" xfId="2191" xr:uid="{033278DB-F019-4BE9-B11B-A186B0B05909}"/>
    <cellStyle name="SAPBEXstdData 9 8" xfId="3908" xr:uid="{3E383164-45C3-458B-A8BD-6B25E3F51BD9}"/>
    <cellStyle name="Standard_GER" xfId="154" xr:uid="{A8B29DB5-8A38-4CEC-836B-5BD741CCD10F}"/>
    <cellStyle name="Style 1" xfId="155" xr:uid="{92355C5F-19C8-4F1F-8853-106E89A9C01F}"/>
    <cellStyle name="Text Indent A" xfId="156" xr:uid="{DFC1DEC3-1A37-4820-9C29-F888D3BE092E}"/>
    <cellStyle name="Text Indent B" xfId="157" xr:uid="{99F34FBA-7E1D-4A12-AB07-9854320485D1}"/>
    <cellStyle name="Text Indent C" xfId="158" xr:uid="{1DE5AD49-4200-4D42-84C8-CAC1B7F6E042}"/>
    <cellStyle name="Title 2" xfId="159" xr:uid="{590FD839-45D9-4BEF-BCF5-3973BFEE993E}"/>
    <cellStyle name="Tittel" xfId="238" xr:uid="{D6015E7F-E482-4C15-9246-5DA2B1F3BBB9}"/>
    <cellStyle name="Total 2" xfId="160" xr:uid="{DD3451C0-E32B-4C5D-896B-F0B5063ECCED}"/>
    <cellStyle name="Total 2 10" xfId="566" xr:uid="{0FE0E946-E8C6-411D-81FB-4BD89DD2F315}"/>
    <cellStyle name="Total 2 10 2" xfId="1075" xr:uid="{0C5B9229-AC24-4D8C-8A9E-33B9064E6BCB}"/>
    <cellStyle name="Total 2 10 2 2" xfId="2984" xr:uid="{B6BFCFE9-3615-4186-BA4C-8528BCBCA68C}"/>
    <cellStyle name="Total 2 10 2 3" xfId="4701" xr:uid="{18007406-32AF-42C6-B589-7A0BC6B58DAC}"/>
    <cellStyle name="Total 2 10 3" xfId="802" xr:uid="{C7575BDD-0848-439E-BC2C-E4DD76CC77C5}"/>
    <cellStyle name="Total 2 10 3 2" xfId="2702" xr:uid="{66CE5732-E9CB-4B92-82B1-043B50F87E07}"/>
    <cellStyle name="Total 2 10 3 3" xfId="4419" xr:uid="{0D4AC2D6-ADB4-4DE5-98D7-0A3F3259FABB}"/>
    <cellStyle name="Total 2 10 4" xfId="1466" xr:uid="{811DCD0F-13AB-4CCE-A715-8094E01A6A65}"/>
    <cellStyle name="Total 2 10 4 2" xfId="2542" xr:uid="{0535B89E-1550-42B7-8476-A509E39A7D0D}"/>
    <cellStyle name="Total 2 10 4 3" xfId="4259" xr:uid="{92B2589B-F663-490D-AA7C-21E4BE0530CF}"/>
    <cellStyle name="Total 2 10 5" xfId="1696" xr:uid="{A035C7FA-4861-48A7-8FFB-961D7EBBB634}"/>
    <cellStyle name="Total 2 10 5 2" xfId="2336" xr:uid="{9A73F5C1-B784-45EB-9300-9FAFA6F7292E}"/>
    <cellStyle name="Total 2 10 5 3" xfId="4282" xr:uid="{D01E4CC8-B30E-46D8-AB26-2FE6E4AAB9E1}"/>
    <cellStyle name="Total 2 10 6" xfId="1924" xr:uid="{3D3564E0-206D-4B81-97E2-980079115A03}"/>
    <cellStyle name="Total 2 10 6 2" xfId="3641" xr:uid="{D618E500-DD15-4D91-8870-5A3D529EA026}"/>
    <cellStyle name="Total 2 10 6 3" xfId="5356" xr:uid="{90BA64DB-E81D-4942-B742-7E7B499A0A76}"/>
    <cellStyle name="Total 2 10 7" xfId="3024" xr:uid="{D250D7C7-AADF-420C-A198-118EB89C38BA}"/>
    <cellStyle name="Total 2 10 8" xfId="4741" xr:uid="{520CE427-D30D-44BA-B811-55B0D50DF180}"/>
    <cellStyle name="Total 2 11" xfId="577" xr:uid="{EC78F636-20BF-47D0-A9E2-2E48F3303470}"/>
    <cellStyle name="Total 2 11 2" xfId="1086" xr:uid="{81248385-B446-4124-B3E8-D7A62C690CB4}"/>
    <cellStyle name="Total 2 11 2 2" xfId="3191" xr:uid="{6037B109-A30E-4EFD-8BA9-9CC76C1E5B4F}"/>
    <cellStyle name="Total 2 11 2 3" xfId="4908" xr:uid="{C7AC44C6-E804-4D35-929E-36DC328CFA2D}"/>
    <cellStyle name="Total 2 11 3" xfId="1228" xr:uid="{C7BBB1CB-3941-4969-B444-54A04053EF90}"/>
    <cellStyle name="Total 2 11 3 2" xfId="3398" xr:uid="{A1BB1A52-73E3-48A4-ADB6-5B868EB051D2}"/>
    <cellStyle name="Total 2 11 3 3" xfId="5115" xr:uid="{668C8476-AD7C-41D1-B6B8-0064872AE545}"/>
    <cellStyle name="Total 2 11 4" xfId="1475" xr:uid="{D2494442-8408-407E-A1EF-52FBB57A5B78}"/>
    <cellStyle name="Total 2 11 4 2" xfId="2236" xr:uid="{F36E8D10-D2EB-43E8-8563-19C2D20772C6}"/>
    <cellStyle name="Total 2 11 4 3" xfId="3953" xr:uid="{09A85A3E-5B78-4F77-8858-25DDE4B5E361}"/>
    <cellStyle name="Total 2 11 5" xfId="1705" xr:uid="{5D405FE0-6EE0-42BC-9BE7-5D52A74EF038}"/>
    <cellStyle name="Total 2 11 5 2" xfId="3001" xr:uid="{36A162A3-2DBA-4A62-9755-37E382083A9E}"/>
    <cellStyle name="Total 2 11 5 3" xfId="5078" xr:uid="{124384B0-A8EC-4FE6-9064-ADCC0E87B9A1}"/>
    <cellStyle name="Total 2 11 6" xfId="1933" xr:uid="{3FB1E658-592E-4080-8F6B-ABA4AE682517}"/>
    <cellStyle name="Total 2 11 6 2" xfId="3650" xr:uid="{7001CE18-1DDF-45E7-A9AC-59A22E565EDF}"/>
    <cellStyle name="Total 2 11 6 3" xfId="5365" xr:uid="{B39D8B93-9B05-42E0-906D-6754A05433D0}"/>
    <cellStyle name="Total 2 11 7" xfId="3180" xr:uid="{62A869D5-2209-44A0-ACB0-DD3643878C45}"/>
    <cellStyle name="Total 2 11 8" xfId="4897" xr:uid="{DCEF86BB-8D03-4E5B-9A6C-6EC7347CA1EF}"/>
    <cellStyle name="Total 2 12" xfId="496" xr:uid="{EF7A10E0-C631-4C44-BF05-C454492FF6FC}"/>
    <cellStyle name="Total 2 12 2" xfId="1010" xr:uid="{E85B2D88-FB92-4148-9B34-84B157748E77}"/>
    <cellStyle name="Total 2 12 2 2" xfId="2049" xr:uid="{A4C34FE0-46BC-40FC-9956-033880E6113E}"/>
    <cellStyle name="Total 2 12 2 3" xfId="3766" xr:uid="{B09B66C5-C2D6-446B-8686-2CB7242EF196}"/>
    <cellStyle name="Total 2 12 3" xfId="1220" xr:uid="{B2E5426A-71B5-4F4F-9549-B8D9961447F5}"/>
    <cellStyle name="Total 2 12 3 2" xfId="2902" xr:uid="{A4391520-5B79-42DF-A05B-DE5D2251A227}"/>
    <cellStyle name="Total 2 12 3 3" xfId="4619" xr:uid="{A64FEC8C-A604-452F-8686-1FCDFA94A487}"/>
    <cellStyle name="Total 2 12 4" xfId="1403" xr:uid="{F64312BB-9A1E-4A2A-A5F6-02FF81FA7394}"/>
    <cellStyle name="Total 2 12 4 2" xfId="2415" xr:uid="{1122756F-1D75-43FE-8F55-F6348E5B6DFE}"/>
    <cellStyle name="Total 2 12 4 3" xfId="4132" xr:uid="{5B33560D-F924-494E-BE8A-E02825EC1904}"/>
    <cellStyle name="Total 2 12 5" xfId="1633" xr:uid="{81DAA0E4-A6A1-4781-801C-D53FA9C38FC1}"/>
    <cellStyle name="Total 2 12 5 2" xfId="3268" xr:uid="{62661749-42CD-44C5-8877-354A1AE3BD70}"/>
    <cellStyle name="Total 2 12 5 3" xfId="4254" xr:uid="{9071D735-B8BB-4CD6-B450-394B9643DAE3}"/>
    <cellStyle name="Total 2 12 6" xfId="1861" xr:uid="{55F1A075-044C-4BE2-8411-F21A43688550}"/>
    <cellStyle name="Total 2 12 6 2" xfId="3578" xr:uid="{2FD78C14-D5E6-488A-A58C-18522EC1DEB3}"/>
    <cellStyle name="Total 2 12 6 3" xfId="5293" xr:uid="{1ABC715D-446B-417E-B57E-32782D932423}"/>
    <cellStyle name="Total 2 12 7" xfId="2378" xr:uid="{B3E55EF4-E169-47BF-93AD-528C10DA10E4}"/>
    <cellStyle name="Total 2 12 8" xfId="4095" xr:uid="{0F143B93-E459-4E6E-A220-10CAFE118921}"/>
    <cellStyle name="Total 2 13" xfId="593" xr:uid="{96CAF873-E1B3-417A-A5E7-48666A3E58FC}"/>
    <cellStyle name="Total 2 13 2" xfId="1099" xr:uid="{273ACBDC-76A0-4ACF-8E9F-DCAA5AE5E7AB}"/>
    <cellStyle name="Total 2 13 2 2" xfId="3152" xr:uid="{2C8B8BC4-9D73-4560-B086-1711B7A0828E}"/>
    <cellStyle name="Total 2 13 2 3" xfId="4869" xr:uid="{B8FA6E83-29D5-460C-BED8-CCAD1E9A4B34}"/>
    <cellStyle name="Total 2 13 3" xfId="1121" xr:uid="{928FB97E-F358-4E45-A885-60F77AD34F25}"/>
    <cellStyle name="Total 2 13 3 2" xfId="3473" xr:uid="{D4078D82-893A-4A6C-871C-F81E8C575D6A}"/>
    <cellStyle name="Total 2 13 3 3" xfId="5190" xr:uid="{FDDE8B49-727A-4F88-8E43-06026A0DF5F3}"/>
    <cellStyle name="Total 2 13 4" xfId="1489" xr:uid="{63AECD93-1759-43FE-B5B3-E34E07A60EE4}"/>
    <cellStyle name="Total 2 13 4 2" xfId="3328" xr:uid="{E1D5F67A-C9D4-40ED-BF19-443E2ECFEF53}"/>
    <cellStyle name="Total 2 13 4 3" xfId="5045" xr:uid="{3383F5C4-E045-4C18-B8D3-69AE277F147B}"/>
    <cellStyle name="Total 2 13 5" xfId="1718" xr:uid="{252F6755-773A-4E63-9168-C1BEFA945FE6}"/>
    <cellStyle name="Total 2 13 5 2" xfId="2593" xr:uid="{9C61AE4D-1771-4FA6-A172-A5427523C9C2}"/>
    <cellStyle name="Total 2 13 5 3" xfId="4364" xr:uid="{12AC0F25-206C-48AE-830F-08C04CBB9F68}"/>
    <cellStyle name="Total 2 13 6" xfId="1945" xr:uid="{1A7892C4-DB8C-471B-8855-4ED65D9E708A}"/>
    <cellStyle name="Total 2 13 6 2" xfId="3662" xr:uid="{2BF64020-DD1F-4FE6-A6B1-45E651F092D0}"/>
    <cellStyle name="Total 2 13 6 3" xfId="5377" xr:uid="{55B75062-F97B-493B-BBF6-8FF171FC0DF1}"/>
    <cellStyle name="Total 2 13 7" xfId="2281" xr:uid="{F351E162-3FDC-4F5B-A3F5-FDD7BD322B60}"/>
    <cellStyle name="Total 2 13 8" xfId="3998" xr:uid="{AE8812CA-9979-4D2F-B6FE-7EAA06492220}"/>
    <cellStyle name="Total 2 14" xfId="742" xr:uid="{5939F5CE-8FC4-403E-97C4-21FDFA3428D3}"/>
    <cellStyle name="Total 2 14 2" xfId="3201" xr:uid="{9B607460-1940-4D7B-9D49-027CA6B90799}"/>
    <cellStyle name="Total 2 14 3" xfId="4918" xr:uid="{BEA5A33E-866A-47BE-9C10-1E00DF25C019}"/>
    <cellStyle name="Total 2 15" xfId="927" xr:uid="{9A7B7437-6324-45D5-9ACD-B9ED6FF97ED4}"/>
    <cellStyle name="Total 2 15 2" xfId="2848" xr:uid="{284C2581-666F-491F-8B95-BD7B5B241C79}"/>
    <cellStyle name="Total 2 15 3" xfId="4565" xr:uid="{A1858DD6-F4C3-4C7C-95C4-87014CABEA5C}"/>
    <cellStyle name="Total 2 16" xfId="1238" xr:uid="{BB14F215-A3D7-4D5C-9928-9729E8E44982}"/>
    <cellStyle name="Total 2 16 2" xfId="2720" xr:uid="{1FFDD8C3-8C01-48F3-BF80-6535755E501B}"/>
    <cellStyle name="Total 2 16 3" xfId="4437" xr:uid="{38666F3B-3E9E-4B38-B390-E1C00661F241}"/>
    <cellStyle name="Total 2 17" xfId="646" xr:uid="{3A5438B9-A244-4EFD-B207-DC2D7E535089}"/>
    <cellStyle name="Total 2 17 2" xfId="2077" xr:uid="{26A28E5A-78C6-4B4A-9C74-D4C7B8F6BFCA}"/>
    <cellStyle name="Total 2 17 3" xfId="3794" xr:uid="{9B501E01-C963-409C-B8E7-F5CF4277877A}"/>
    <cellStyle name="Total 2 18" xfId="1193" xr:uid="{E8BE4F5D-23AF-462B-B9D5-DA993F1A3FCE}"/>
    <cellStyle name="Total 2 18 2" xfId="3477" xr:uid="{F2565BE2-EC1C-472B-895A-F458CCE8368E}"/>
    <cellStyle name="Total 2 18 3" xfId="5194" xr:uid="{C11F9B95-800A-449A-A64E-61F28F2146A6}"/>
    <cellStyle name="Total 2 19" xfId="3079" xr:uid="{30E8FAC5-3302-4E32-875B-DC49F8C94DAF}"/>
    <cellStyle name="Total 2 2" xfId="432" xr:uid="{B5A14AA7-5E26-48DC-8A4C-551ECC6D9C72}"/>
    <cellStyle name="Total 2 2 2" xfId="949" xr:uid="{EBE0121C-1F57-405C-AE3C-B47ED1C8965F}"/>
    <cellStyle name="Total 2 2 2 2" xfId="3238" xr:uid="{19089093-F38C-4639-9629-5A604B39F1F4}"/>
    <cellStyle name="Total 2 2 2 3" xfId="4955" xr:uid="{BC32CB0F-FD6E-4CAD-94A9-341A1DE5512A}"/>
    <cellStyle name="Total 2 2 3" xfId="1128" xr:uid="{2284FACC-DB8F-4CC8-91D1-981EAFF98FE2}"/>
    <cellStyle name="Total 2 2 3 2" xfId="3288" xr:uid="{FDF37E6A-0E49-4DCA-81DB-67752AFEF445}"/>
    <cellStyle name="Total 2 2 3 3" xfId="5005" xr:uid="{D5AE749B-FB50-4562-B05A-34F5C227A510}"/>
    <cellStyle name="Total 2 2 4" xfId="1345" xr:uid="{35622915-8EB1-4B27-9A83-00FBD97791B8}"/>
    <cellStyle name="Total 2 2 4 2" xfId="3467" xr:uid="{F109E06B-3957-4232-AA65-E3487C4E5DF1}"/>
    <cellStyle name="Total 2 2 4 3" xfId="5184" xr:uid="{024DB49B-A77F-4D5C-A07D-4F86338BB543}"/>
    <cellStyle name="Total 2 2 5" xfId="1575" xr:uid="{6D35DC39-A98C-4850-8C6C-6CD7B2980B36}"/>
    <cellStyle name="Total 2 2 5 2" xfId="1978" xr:uid="{A1ED0507-CD71-4C80-95C7-5900554288C5}"/>
    <cellStyle name="Total 2 2 5 3" xfId="3680" xr:uid="{FF407387-4942-47CF-BA22-1907BAE943FE}"/>
    <cellStyle name="Total 2 2 6" xfId="1804" xr:uid="{DA90CAF9-F77B-44DC-AC94-B103E081D2ED}"/>
    <cellStyle name="Total 2 2 6 2" xfId="3521" xr:uid="{AAAF5C94-B6FD-41E7-9AD0-8FAE28BB9F05}"/>
    <cellStyle name="Total 2 2 6 3" xfId="3702" xr:uid="{4CA129A2-1D01-41A1-9A14-7993754B9860}"/>
    <cellStyle name="Total 2 2 7" xfId="2468" xr:uid="{C08C062F-A37F-4155-9833-BF051AB0B436}"/>
    <cellStyle name="Total 2 2 8" xfId="4185" xr:uid="{2D56AFD7-8451-4F41-AF90-3B288344260D}"/>
    <cellStyle name="Total 2 20" xfId="4796" xr:uid="{783C4597-F3BE-420D-9267-B92AC8BB4D93}"/>
    <cellStyle name="Total 2 3" xfId="486" xr:uid="{0364BC41-51F5-43E6-974A-2E63DD417CDD}"/>
    <cellStyle name="Total 2 3 2" xfId="1000" xr:uid="{AEAFC004-0EBE-4D0D-B5A3-6FF5A73C33F4}"/>
    <cellStyle name="Total 2 3 2 2" xfId="2306" xr:uid="{E05E684A-EFDF-4D0B-A7CA-20DC0E45E108}"/>
    <cellStyle name="Total 2 3 2 3" xfId="4023" xr:uid="{5A17C123-602C-45D9-8338-A5BCE6672B95}"/>
    <cellStyle name="Total 2 3 3" xfId="1219" xr:uid="{7CE29003-803E-4FBD-AECC-0EE2F61B03E7}"/>
    <cellStyle name="Total 2 3 3 2" xfId="3078" xr:uid="{EEAFFEF3-73B6-4BE9-B8BC-6249A41FDE7C}"/>
    <cellStyle name="Total 2 3 3 3" xfId="4795" xr:uid="{063A3876-2D06-4D8C-8A31-3868BE3A00CF}"/>
    <cellStyle name="Total 2 3 4" xfId="1394" xr:uid="{65102097-C81C-40BA-AFF8-7B0E36F8DA5B}"/>
    <cellStyle name="Total 2 3 4 2" xfId="3164" xr:uid="{D3D46B71-D872-4F20-AB85-44AAADFD290C}"/>
    <cellStyle name="Total 2 3 4 3" xfId="4881" xr:uid="{9CAF33A1-86FC-4226-91F9-F8693708CF0F}"/>
    <cellStyle name="Total 2 3 5" xfId="1624" xr:uid="{F4E8A623-827A-45A7-92DE-0D111983F0CD}"/>
    <cellStyle name="Total 2 3 5 2" xfId="2943" xr:uid="{FF485E78-7D63-4C49-BDD3-21C840A074A8}"/>
    <cellStyle name="Total 2 3 5 3" xfId="4950" xr:uid="{0CA654B9-13A9-4AA8-885E-6AC1CA73B766}"/>
    <cellStyle name="Total 2 3 6" xfId="1852" xr:uid="{0E4A9B1F-6790-4529-815E-C207F238A39D}"/>
    <cellStyle name="Total 2 3 6 2" xfId="3569" xr:uid="{FC6FC472-4883-42D5-A2AE-0D7C69283102}"/>
    <cellStyle name="Total 2 3 6 3" xfId="5284" xr:uid="{52F38699-48DE-4ECB-866B-B577F012B9C5}"/>
    <cellStyle name="Total 2 3 7" xfId="3308" xr:uid="{E4763CAE-F63E-4154-8A04-4C33A32E6A8A}"/>
    <cellStyle name="Total 2 3 8" xfId="5025" xr:uid="{746F5C3A-9876-4D65-B1C4-1BED70E55BCD}"/>
    <cellStyle name="Total 2 4" xfId="492" xr:uid="{510A1CD0-B0EA-4E1E-A278-0407D96B386C}"/>
    <cellStyle name="Total 2 4 2" xfId="1006" xr:uid="{834429F9-EAD1-4D3F-A52E-492DFE47DEF4}"/>
    <cellStyle name="Total 2 4 2 2" xfId="2308" xr:uid="{60429F11-49CB-4AB5-8E78-F8A861117BF3}"/>
    <cellStyle name="Total 2 4 2 3" xfId="4025" xr:uid="{28E6D7F8-3873-48FE-B669-CF97AA8A65AD}"/>
    <cellStyle name="Total 2 4 3" xfId="1257" xr:uid="{4B9C9573-FFDD-43AA-9D56-1DE4B13B62A5}"/>
    <cellStyle name="Total 2 4 3 2" xfId="3492" xr:uid="{AB5D6884-7F3D-4865-AFAE-68412ABD9726}"/>
    <cellStyle name="Total 2 4 3 3" xfId="5209" xr:uid="{E47FAEA8-61E7-4E02-8AF4-27F0C8266725}"/>
    <cellStyle name="Total 2 4 4" xfId="1399" xr:uid="{AB590E87-ACDE-47DF-905C-E33717C19FD5}"/>
    <cellStyle name="Total 2 4 4 2" xfId="3304" xr:uid="{402DC1ED-E1DD-414C-A650-61B3D0A4B319}"/>
    <cellStyle name="Total 2 4 4 3" xfId="5021" xr:uid="{787CEA1F-2ED2-470F-9C10-59FC921E5A0F}"/>
    <cellStyle name="Total 2 4 5" xfId="1629" xr:uid="{3DD481A2-9DD4-4965-9EC4-25B6AAAA49D7}"/>
    <cellStyle name="Total 2 4 5 2" xfId="2919" xr:uid="{A92F9888-CB6F-4812-B652-95F817CA1A78}"/>
    <cellStyle name="Total 2 4 5 3" xfId="4604" xr:uid="{0DC8AF63-4565-4AAF-A725-253D964D3EA4}"/>
    <cellStyle name="Total 2 4 6" xfId="1857" xr:uid="{F65A3454-8FFA-43E2-8103-91580232B82F}"/>
    <cellStyle name="Total 2 4 6 2" xfId="3574" xr:uid="{3449F32D-764E-4393-8500-2C4B3EDA0EE1}"/>
    <cellStyle name="Total 2 4 6 3" xfId="5289" xr:uid="{E7808848-678E-46F5-9BBF-AB14C720A003}"/>
    <cellStyle name="Total 2 4 7" xfId="3274" xr:uid="{7F2EA6E1-D44F-43BE-A847-46A73276F892}"/>
    <cellStyle name="Total 2 4 8" xfId="4991" xr:uid="{FBE6A7A3-CD33-483A-B9E1-344C056A39A4}"/>
    <cellStyle name="Total 2 5" xfId="507" xr:uid="{F48E999D-E776-4C2A-B460-4A1993A562FD}"/>
    <cellStyle name="Total 2 5 2" xfId="1020" xr:uid="{7A374AFA-66C1-4040-B50D-043F2358C2BB}"/>
    <cellStyle name="Total 2 5 2 2" xfId="3336" xr:uid="{153DEF4D-A3BF-4535-B4CB-00C38AF53013}"/>
    <cellStyle name="Total 2 5 2 3" xfId="5053" xr:uid="{F80ABB0C-AAF3-4F70-9076-614622133A8A}"/>
    <cellStyle name="Total 2 5 3" xfId="1159" xr:uid="{F3B3CE7F-A5D2-4448-99F5-6457339A6723}"/>
    <cellStyle name="Total 2 5 3 2" xfId="2042" xr:uid="{759F2A63-77E6-42D4-A325-D65A7D565C0A}"/>
    <cellStyle name="Total 2 5 3 3" xfId="3759" xr:uid="{0995C8DF-D1F2-4B0E-9AFC-07A6277B8D9F}"/>
    <cellStyle name="Total 2 5 4" xfId="1412" xr:uid="{F6BCDC45-A23F-414A-8AE9-5D66751D3BFE}"/>
    <cellStyle name="Total 2 5 4 2" xfId="3149" xr:uid="{A7E63380-9F87-40FE-A1AD-686BD02D47C5}"/>
    <cellStyle name="Total 2 5 4 3" xfId="4866" xr:uid="{811156B6-D76B-4475-A981-A37E9E4D065E}"/>
    <cellStyle name="Total 2 5 5" xfId="1642" xr:uid="{1F47D63A-A416-47C9-BC42-8A9C64BF4950}"/>
    <cellStyle name="Total 2 5 5 2" xfId="2662" xr:uid="{68D0FC66-1355-49EE-A02A-03500EC34CB3}"/>
    <cellStyle name="Total 2 5 5 3" xfId="4666" xr:uid="{1F20613B-5110-4C1D-AE7A-ACDEB4BAD7A7}"/>
    <cellStyle name="Total 2 5 6" xfId="1870" xr:uid="{6DA067DA-D685-4E0D-8EA0-09CE769AFF3B}"/>
    <cellStyle name="Total 2 5 6 2" xfId="3587" xr:uid="{41C0018B-1BEB-4279-B203-92A46F7D4535}"/>
    <cellStyle name="Total 2 5 6 3" xfId="5302" xr:uid="{CD688B2E-236E-46FA-8E1E-CD218DF13309}"/>
    <cellStyle name="Total 2 5 7" xfId="2715" xr:uid="{30CD1F77-1796-41F3-BA74-B2877FBEA6F8}"/>
    <cellStyle name="Total 2 5 8" xfId="4432" xr:uid="{A360F9EB-1DDC-425A-81AD-A98424FFCF2F}"/>
    <cellStyle name="Total 2 6" xfId="418" xr:uid="{97954299-64DD-402F-AB28-50684359B0D5}"/>
    <cellStyle name="Total 2 6 2" xfId="936" xr:uid="{CE83F71A-3706-4F6C-B325-4CE5E711E61F}"/>
    <cellStyle name="Total 2 6 2 2" xfId="3428" xr:uid="{C4A18020-BDE7-4363-9AAB-2CB4F2C0BA43}"/>
    <cellStyle name="Total 2 6 2 3" xfId="5145" xr:uid="{477C9360-481D-4C8A-9733-C8372230B92B}"/>
    <cellStyle name="Total 2 6 3" xfId="828" xr:uid="{CE5CED9C-A647-46ED-A3C5-823E3C0CC8D6}"/>
    <cellStyle name="Total 2 6 3 2" xfId="3290" xr:uid="{5C7DEB68-95D7-4DAC-AA96-96F47A655476}"/>
    <cellStyle name="Total 2 6 3 3" xfId="5007" xr:uid="{A6E32F42-5077-4F81-B481-8EFBE257EB1A}"/>
    <cellStyle name="Total 2 6 4" xfId="1334" xr:uid="{AAA7A6EC-0F4D-4E8D-8896-C1C1A9EDF467}"/>
    <cellStyle name="Total 2 6 4 2" xfId="2133" xr:uid="{456F85BF-BD0F-48F5-B39F-18CDA4A3B424}"/>
    <cellStyle name="Total 2 6 4 3" xfId="3850" xr:uid="{A25F9E31-CB31-45EF-94B7-12597718A7AD}"/>
    <cellStyle name="Total 2 6 5" xfId="1564" xr:uid="{276A9F07-F1D0-4084-8EBF-CAA7BDDAB034}"/>
    <cellStyle name="Total 2 6 5 2" xfId="2209" xr:uid="{54B10169-4FA3-4651-8F36-FF7F34A4E04F}"/>
    <cellStyle name="Total 2 6 5 3" xfId="3926" xr:uid="{BB29739A-8FFC-4AD2-B569-0287AC914425}"/>
    <cellStyle name="Total 2 6 6" xfId="1793" xr:uid="{C1A94CE6-A957-4F60-B671-14B27EE82E54}"/>
    <cellStyle name="Total 2 6 6 2" xfId="2169" xr:uid="{A0684831-F5D9-48F3-8ACF-23CCBB7DC6F0}"/>
    <cellStyle name="Total 2 6 6 3" xfId="3887" xr:uid="{BA356F0B-AD00-48E6-B4AC-2A1633D31336}"/>
    <cellStyle name="Total 2 6 7" xfId="2091" xr:uid="{38410AEE-60D9-4EC7-A1C4-278268C7954B}"/>
    <cellStyle name="Total 2 6 8" xfId="3808" xr:uid="{7E628CFD-0BCE-4765-8AF9-A61622886028}"/>
    <cellStyle name="Total 2 7" xfId="430" xr:uid="{B1C40363-D150-4335-98B9-967ACE4E14A9}"/>
    <cellStyle name="Total 2 7 2" xfId="947" xr:uid="{5A4AE7DE-DC6D-499B-8C42-264A046748CE}"/>
    <cellStyle name="Total 2 7 2 2" xfId="2348" xr:uid="{18AA0852-79B0-4F47-AAAA-82A09C71DB1B}"/>
    <cellStyle name="Total 2 7 2 3" xfId="4065" xr:uid="{4E0FFB3A-AB18-4C49-8FFA-D07C08AD44DA}"/>
    <cellStyle name="Total 2 7 3" xfId="1185" xr:uid="{02475890-481F-4EB5-8289-F48B9765A6C3}"/>
    <cellStyle name="Total 2 7 3 2" xfId="2804" xr:uid="{53B448C5-651A-4B18-B7AE-92A8B826EDAA}"/>
    <cellStyle name="Total 2 7 3 3" xfId="4521" xr:uid="{C1572996-E334-4D9C-8736-79320E481399}"/>
    <cellStyle name="Total 2 7 4" xfId="1343" xr:uid="{C949EF6B-52BE-41CB-B6D5-46507EC52744}"/>
    <cellStyle name="Total 2 7 4 2" xfId="2830" xr:uid="{F8C1D5C6-3E63-4186-B505-D61B208B2954}"/>
    <cellStyle name="Total 2 7 4 3" xfId="4547" xr:uid="{BEB906FC-67E8-4C34-9D13-2D7341993760}"/>
    <cellStyle name="Total 2 7 5" xfId="1573" xr:uid="{9BB07857-6ABA-4EAF-8379-C500A0D4AE55}"/>
    <cellStyle name="Total 2 7 5 2" xfId="2024" xr:uid="{C5C3A7EE-858C-4241-B95F-74A4A8BB3522}"/>
    <cellStyle name="Total 2 7 5 3" xfId="3742" xr:uid="{41EFEBE2-BC3E-45C1-A16E-A6A28FFB95EC}"/>
    <cellStyle name="Total 2 7 6" xfId="1802" xr:uid="{F5C4AF5D-E21F-41BE-A38E-A11F0CA620E1}"/>
    <cellStyle name="Total 2 7 6 2" xfId="1985" xr:uid="{04D8CF05-89C0-49C2-8BFB-625B5D64682D}"/>
    <cellStyle name="Total 2 7 6 3" xfId="3703" xr:uid="{6C286908-7655-40D4-983B-AF3B135EAAB7}"/>
    <cellStyle name="Total 2 7 7" xfId="2613" xr:uid="{39EA3149-AF4C-4D91-9718-CEC7293FE49C}"/>
    <cellStyle name="Total 2 7 8" xfId="4330" xr:uid="{2C2BC2F8-9A6D-41CA-A2E1-2B2E036E3501}"/>
    <cellStyle name="Total 2 8" xfId="404" xr:uid="{224A9EC4-F21E-45F3-AF85-6320AB993CFD}"/>
    <cellStyle name="Total 2 8 2" xfId="924" xr:uid="{46FB927F-6A28-4CDD-9B8A-27B5D0055B47}"/>
    <cellStyle name="Total 2 8 2 2" xfId="3338" xr:uid="{657DDE06-A39D-4C6B-A6E9-A7C811A614B3}"/>
    <cellStyle name="Total 2 8 2 3" xfId="5055" xr:uid="{8667EDFF-D4E2-4583-ABB4-600A3AF2AAE2}"/>
    <cellStyle name="Total 2 8 3" xfId="858" xr:uid="{FE7409D7-D323-43D1-8006-08CA0C4EC973}"/>
    <cellStyle name="Total 2 8 3 2" xfId="3499" xr:uid="{C6AAA428-7DA3-43D8-BB3E-9FA872CD9CC1}"/>
    <cellStyle name="Total 2 8 3 3" xfId="5216" xr:uid="{5F198A96-34E1-47CB-AC17-03463DE379A1}"/>
    <cellStyle name="Total 2 8 4" xfId="1324" xr:uid="{58DA9949-B127-4C64-9C7E-CBE5260490AF}"/>
    <cellStyle name="Total 2 8 4 2" xfId="3154" xr:uid="{50085CD5-757C-4D73-9002-1684EB33608C}"/>
    <cellStyle name="Total 2 8 4 3" xfId="4871" xr:uid="{3988E9CF-2FFB-486D-818F-15BCF9E388C3}"/>
    <cellStyle name="Total 2 8 5" xfId="1554" xr:uid="{29F38EFF-7057-431B-BEED-6B58B5BB3C2B}"/>
    <cellStyle name="Total 2 8 5 2" xfId="1979" xr:uid="{02AA3D0B-147F-4220-927F-A81DBD15A77E}"/>
    <cellStyle name="Total 2 8 5 3" xfId="3696" xr:uid="{7188B6E0-F93E-483E-8E21-7BF3A24A8A8E}"/>
    <cellStyle name="Total 2 8 6" xfId="1783" xr:uid="{BC986ECF-6B05-47C8-BCD0-021DA19F51F0}"/>
    <cellStyle name="Total 2 8 6 2" xfId="2171" xr:uid="{F6E795DC-7461-44A7-92EC-F837069DE157}"/>
    <cellStyle name="Total 2 8 6 3" xfId="3889" xr:uid="{88AD72AE-F0C1-4826-A867-E99A925E41F6}"/>
    <cellStyle name="Total 2 8 7" xfId="2980" xr:uid="{20D794C2-C501-4119-ABAB-8391AF9A009A}"/>
    <cellStyle name="Total 2 8 8" xfId="4697" xr:uid="{4D2F2695-773A-4E06-A8E9-AB680BE05AC8}"/>
    <cellStyle name="Total 2 9" xfId="451" xr:uid="{E42D4586-B686-431D-A8C0-85F48258401D}"/>
    <cellStyle name="Total 2 9 2" xfId="967" xr:uid="{D0F00EC8-63C1-4D73-B3BC-2AAFB6194ABF}"/>
    <cellStyle name="Total 2 9 2 2" xfId="2629" xr:uid="{9D518A92-5D74-419F-8C9E-1904DAFB5B04}"/>
    <cellStyle name="Total 2 9 2 3" xfId="4346" xr:uid="{B7860678-1B23-46C4-A92C-19906E75ECE7}"/>
    <cellStyle name="Total 2 9 3" xfId="688" xr:uid="{33DFAA42-FCAF-4532-A4E6-39DBC02ED00A}"/>
    <cellStyle name="Total 2 9 3 2" xfId="3382" xr:uid="{A09CA6B3-6364-47DF-A371-EED3794D0F85}"/>
    <cellStyle name="Total 2 9 3 3" xfId="5099" xr:uid="{CB3B0E26-5A6D-43AB-972B-5214A039020D}"/>
    <cellStyle name="Total 2 9 4" xfId="1363" xr:uid="{3C58D6A9-971C-416E-B286-4A9FF9E895D8}"/>
    <cellStyle name="Total 2 9 4 2" xfId="3461" xr:uid="{31E707DE-BFF6-4C0E-A0B8-65E939E3B691}"/>
    <cellStyle name="Total 2 9 4 3" xfId="5178" xr:uid="{7B39BC33-D51E-4EE2-B86B-D1F6594BA69B}"/>
    <cellStyle name="Total 2 9 5" xfId="1593" xr:uid="{52948281-C4CF-4A70-B1A2-19704AFC2608}"/>
    <cellStyle name="Total 2 9 5 2" xfId="3108" xr:uid="{C1CA51E5-8E8D-445A-859C-95A871ABC0A8}"/>
    <cellStyle name="Total 2 9 5 3" xfId="5179" xr:uid="{9F71F763-7AEF-46F9-839E-679443DBD4B2}"/>
    <cellStyle name="Total 2 9 6" xfId="1822" xr:uid="{708FA61B-0779-40FD-8BF3-8FD70C678EAE}"/>
    <cellStyle name="Total 2 9 6 2" xfId="3539" xr:uid="{71921E20-D4D8-4018-9007-CD3C0A9E8BC4}"/>
    <cellStyle name="Total 2 9 6 3" xfId="5254" xr:uid="{2F4AAA48-AFA3-4000-BF1E-D003B568CD44}"/>
    <cellStyle name="Total 2 9 7" xfId="2299" xr:uid="{542295BF-1E00-4443-927E-857BA6E48A55}"/>
    <cellStyle name="Total 2 9 8" xfId="4016" xr:uid="{6E5410DC-6D57-4733-AE74-2C2FC74C95C2}"/>
    <cellStyle name="Totalt" xfId="239" xr:uid="{4C6FFF6E-ACB8-4D9B-B916-2DA1B4A2F598}"/>
    <cellStyle name="Totalt 10" xfId="340" xr:uid="{D1E214F8-F8A5-4CBB-A07E-1B6EE6C800B4}"/>
    <cellStyle name="Totalt 10 2" xfId="862" xr:uid="{8E4D82E5-1E31-4BAF-B116-5D080BC08E78}"/>
    <cellStyle name="Totalt 10 2 2" xfId="2836" xr:uid="{F305FC13-2EC4-4DDF-9F02-0C0487BCBC8F}"/>
    <cellStyle name="Totalt 10 2 3" xfId="4553" xr:uid="{519A0BFB-8C95-47CF-9620-0C4031902EC0}"/>
    <cellStyle name="Totalt 10 3" xfId="1236" xr:uid="{475140BF-5733-43AE-B94B-67AA14B9BCED}"/>
    <cellStyle name="Totalt 10 3 2" xfId="3032" xr:uid="{1047CF8E-8200-4E8E-B61F-EBA03B6D9504}"/>
    <cellStyle name="Totalt 10 3 3" xfId="4749" xr:uid="{795F979C-C7A5-4FB2-A857-7FB328DF973D}"/>
    <cellStyle name="Totalt 10 4" xfId="687" xr:uid="{17BCE78A-0A6A-49AC-B2C4-27EF02FBA1B3}"/>
    <cellStyle name="Totalt 10 4 2" xfId="2247" xr:uid="{0495BAC3-8DE2-41D7-B3E7-9F58A069A756}"/>
    <cellStyle name="Totalt 10 4 3" xfId="3964" xr:uid="{0DA9A43C-2238-46E8-A061-14AAAA49F626}"/>
    <cellStyle name="Totalt 10 5" xfId="1114" xr:uid="{7A9B25BB-875E-445F-9DD9-34F362EA74BA}"/>
    <cellStyle name="Totalt 10 5 2" xfId="2425" xr:uid="{0099B8F5-4A6A-4FB0-B57E-32411B7A17B5}"/>
    <cellStyle name="Totalt 10 5 3" xfId="4142" xr:uid="{2A6F9C52-FA34-42FA-A8FC-F628B141DC4B}"/>
    <cellStyle name="Totalt 10 6" xfId="1123" xr:uid="{8CA0B511-662C-462A-99A4-E2FD20D9714B}"/>
    <cellStyle name="Totalt 10 6 2" xfId="3119" xr:uid="{1AA5F68A-66B2-4315-B878-F12A04E394C4}"/>
    <cellStyle name="Totalt 10 6 3" xfId="4836" xr:uid="{A0D9F62D-8B3E-4A70-8FA4-00F33BFE24C4}"/>
    <cellStyle name="Totalt 10 7" xfId="2679" xr:uid="{D703518D-E6D6-4E98-ABF1-A5200F89A411}"/>
    <cellStyle name="Totalt 10 8" xfId="4396" xr:uid="{0E0F1467-7701-4443-B812-6D2B9AFE1DAE}"/>
    <cellStyle name="Totalt 11" xfId="543" xr:uid="{A51763E9-B8BE-48EC-8312-0E7CC89F8AC6}"/>
    <cellStyle name="Totalt 11 2" xfId="1052" xr:uid="{57A0BCD7-8294-4DC9-9026-77E9FA38AE55}"/>
    <cellStyle name="Totalt 11 2 2" xfId="2979" xr:uid="{FD6D671B-584B-4A22-89C5-F349B146BA49}"/>
    <cellStyle name="Totalt 11 2 3" xfId="4696" xr:uid="{8C93100A-1850-4FE5-9D1A-37A36A0CEBCE}"/>
    <cellStyle name="Totalt 11 3" xfId="837" xr:uid="{6F202D88-CAA5-478E-8992-EF1106110F71}"/>
    <cellStyle name="Totalt 11 3 2" xfId="2682" xr:uid="{1AB29A30-6EB8-4A3F-B8F7-DB1766E031B5}"/>
    <cellStyle name="Totalt 11 3 3" xfId="4399" xr:uid="{79042BF2-22F5-4E37-80B0-BBA74FCF5803}"/>
    <cellStyle name="Totalt 11 4" xfId="1443" xr:uid="{1AE01AB6-EE14-44DC-AE48-C59EB42C5FE5}"/>
    <cellStyle name="Totalt 11 4 2" xfId="2860" xr:uid="{52184961-7A81-4CE9-8A48-EE9E0E152031}"/>
    <cellStyle name="Totalt 11 4 3" xfId="4577" xr:uid="{C7D18AC8-B09A-4927-9A2F-E3762244B639}"/>
    <cellStyle name="Totalt 11 5" xfId="1673" xr:uid="{8282B945-F008-4FC9-9A8A-4683DADFBDEE}"/>
    <cellStyle name="Totalt 11 5 2" xfId="3447" xr:uid="{B8D00ACE-239C-4A36-AFE2-C06C1EE2DDAB}"/>
    <cellStyle name="Totalt 11 5 3" xfId="4454" xr:uid="{3C5F162B-610E-49A9-8744-6B717B929E3D}"/>
    <cellStyle name="Totalt 11 6" xfId="1901" xr:uid="{800AAB9C-9169-4B42-A30C-AD4547F17B8A}"/>
    <cellStyle name="Totalt 11 6 2" xfId="3618" xr:uid="{846D95DC-C995-4333-9E71-73296B1FD4CC}"/>
    <cellStyle name="Totalt 11 6 3" xfId="5333" xr:uid="{9A5D1EEE-3A64-4385-A5B3-3AFF3A4D8003}"/>
    <cellStyle name="Totalt 11 7" xfId="2264" xr:uid="{3D4A437B-1286-4B8C-871C-65D476E030B3}"/>
    <cellStyle name="Totalt 11 8" xfId="3981" xr:uid="{698A3617-BC58-4CC5-BD46-D38CBCF64A61}"/>
    <cellStyle name="Totalt 12" xfId="485" xr:uid="{B95AB7DA-DBD8-4742-99D0-F00144DFE2F0}"/>
    <cellStyle name="Totalt 12 2" xfId="999" xr:uid="{68B24142-01A9-4661-8EC3-554599BE1F38}"/>
    <cellStyle name="Totalt 12 2 2" xfId="2721" xr:uid="{B34D8C2A-4896-419A-A2F1-69E5F547EB8D}"/>
    <cellStyle name="Totalt 12 2 3" xfId="4438" xr:uid="{6C861AAB-5067-4921-B9C1-FAAA1392BB0C}"/>
    <cellStyle name="Totalt 12 3" xfId="838" xr:uid="{A9CFD5CA-A0CF-42B0-9B7D-37DBB4A188B4}"/>
    <cellStyle name="Totalt 12 3 2" xfId="2260" xr:uid="{4E55ABF8-2E45-4E50-8274-CB2E3D6668C9}"/>
    <cellStyle name="Totalt 12 3 3" xfId="3977" xr:uid="{3F462885-7105-4EB9-833B-A93F6906B724}"/>
    <cellStyle name="Totalt 12 4" xfId="1393" xr:uid="{97134906-D098-4F6B-B29F-DAD67F4E5377}"/>
    <cellStyle name="Totalt 12 4 2" xfId="3341" xr:uid="{44852CAD-9867-4878-9A0D-4A28A63CFE2D}"/>
    <cellStyle name="Totalt 12 4 3" xfId="5058" xr:uid="{664D7E9B-166D-468A-BA6A-3FB0FDABCFDB}"/>
    <cellStyle name="Totalt 12 5" xfId="1623" xr:uid="{D11C52B9-DACF-4795-8E3F-AE50D728745C}"/>
    <cellStyle name="Totalt 12 5 2" xfId="3049" xr:uid="{7B01DEEE-9069-4B7C-8636-C7A4BE2FE513}"/>
    <cellStyle name="Totalt 12 5 3" xfId="5127" xr:uid="{0EB7405D-3A6B-4846-90F3-4E4E900C8AEC}"/>
    <cellStyle name="Totalt 12 6" xfId="1851" xr:uid="{A127759D-BDC5-4940-B934-6C336126346E}"/>
    <cellStyle name="Totalt 12 6 2" xfId="3568" xr:uid="{55A90DB6-ECB7-4D89-9DD3-267FAF7C01BC}"/>
    <cellStyle name="Totalt 12 6 3" xfId="5283" xr:uid="{1EF8E769-D230-4B66-9808-626D8C55746D}"/>
    <cellStyle name="Totalt 12 7" xfId="3483" xr:uid="{AAB783DB-795D-4896-AF4E-FE167AFEF229}"/>
    <cellStyle name="Totalt 12 8" xfId="5200" xr:uid="{6C72325A-F302-43E9-9879-2E523AE5469F}"/>
    <cellStyle name="Totalt 13" xfId="397" xr:uid="{20FBE044-999B-47DA-B4A0-F05C9F80F918}"/>
    <cellStyle name="Totalt 13 2" xfId="917" xr:uid="{8A0E7CB0-AE06-42BB-9453-065ECCC7651D}"/>
    <cellStyle name="Totalt 13 2 2" xfId="3512" xr:uid="{5D7D31ED-FA4D-42C7-9ACD-7482116B51A4}"/>
    <cellStyle name="Totalt 13 2 3" xfId="5229" xr:uid="{F31694C2-5542-4705-A0D2-2E7A1BD1357E}"/>
    <cellStyle name="Totalt 13 3" xfId="831" xr:uid="{6B63E09F-C85D-48A3-867A-C3B1FBE1006C}"/>
    <cellStyle name="Totalt 13 3 2" xfId="2800" xr:uid="{0EBFE918-4E48-4944-BA8C-EFF059EDB272}"/>
    <cellStyle name="Totalt 13 3 3" xfId="4517" xr:uid="{AA0B4034-002E-4657-B359-15220D832C9A}"/>
    <cellStyle name="Totalt 13 4" xfId="1317" xr:uid="{103B711F-F986-4AE0-9DEF-A7A23AD4A0E3}"/>
    <cellStyle name="Totalt 13 4 2" xfId="3293" xr:uid="{011FF261-FE8F-47E2-92F2-E1F7AF805024}"/>
    <cellStyle name="Totalt 13 4 3" xfId="5010" xr:uid="{A6635EBA-24D1-414F-9BD2-FEE8FE61F7FA}"/>
    <cellStyle name="Totalt 13 5" xfId="1547" xr:uid="{40F09EED-9694-4ACF-B607-6F9FB08C24EC}"/>
    <cellStyle name="Totalt 13 5 2" xfId="2230" xr:uid="{0F5A97E1-F49D-4D57-9CD1-00965A8A7D68}"/>
    <cellStyle name="Totalt 13 5 3" xfId="3947" xr:uid="{DC83F56A-1EEA-4943-9C08-1E803C38F286}"/>
    <cellStyle name="Totalt 13 6" xfId="1776" xr:uid="{6B59950F-9B04-46B8-ACA5-A78DC80EF425}"/>
    <cellStyle name="Totalt 13 6 2" xfId="1995" xr:uid="{A240C9EE-1045-4CA0-BD7E-FA5DAA2590CD}"/>
    <cellStyle name="Totalt 13 6 3" xfId="3713" xr:uid="{F41CA421-8213-497E-84F7-0455C91AA28B}"/>
    <cellStyle name="Totalt 13 7" xfId="3114" xr:uid="{EF816416-3A41-43FD-9384-28DDA2D5DD75}"/>
    <cellStyle name="Totalt 13 8" xfId="4831" xr:uid="{4C24FFA3-970F-443D-A774-5BB703309E93}"/>
    <cellStyle name="Totalt 14" xfId="797" xr:uid="{1FB865B3-2178-4F23-A751-0B75FFA2EF9F}"/>
    <cellStyle name="Totalt 14 2" xfId="2329" xr:uid="{EFED0C6F-4803-4EC7-94E1-6F7E4FC73100}"/>
    <cellStyle name="Totalt 14 3" xfId="4046" xr:uid="{F77479E6-9B44-4F3D-B76E-F2AECBFBB639}"/>
    <cellStyle name="Totalt 15" xfId="1156" xr:uid="{C8CD4015-543D-481A-B987-356A2D9291A9}"/>
    <cellStyle name="Totalt 15 2" xfId="2233" xr:uid="{53F80E42-036F-48DF-81F3-30ED2B3A6808}"/>
    <cellStyle name="Totalt 15 3" xfId="3950" xr:uid="{6E844DC7-B80E-4772-B11F-00EC99CD093F}"/>
    <cellStyle name="Totalt 16" xfId="1095" xr:uid="{E30FC99B-5A97-4B03-AE04-9068D481B5FC}"/>
    <cellStyle name="Totalt 16 2" xfId="2847" xr:uid="{07DCB589-0BD2-4A33-A64B-6D391BC8C802}"/>
    <cellStyle name="Totalt 16 3" xfId="4564" xr:uid="{2E817380-B8BE-4E93-973F-8D440E8841A5}"/>
    <cellStyle name="Totalt 17" xfId="693" xr:uid="{968C844C-7403-4F19-9926-4CF891C37923}"/>
    <cellStyle name="Totalt 17 2" xfId="2290" xr:uid="{9F904509-7BDC-43A6-B08C-59670D25AB71}"/>
    <cellStyle name="Totalt 17 3" xfId="4007" xr:uid="{A31FDF17-20FD-409B-BADC-5582B3DF25E6}"/>
    <cellStyle name="Totalt 18" xfId="1230" xr:uid="{56A49EFF-B427-48D0-A40F-7FE094FD58D2}"/>
    <cellStyle name="Totalt 18 2" xfId="3039" xr:uid="{8F8BE816-7BD1-4F9C-A85B-D2D32E6C1731}"/>
    <cellStyle name="Totalt 18 3" xfId="4756" xr:uid="{4715A8C6-38E6-42FE-834F-23AFC0941FA9}"/>
    <cellStyle name="Totalt 19" xfId="3326" xr:uid="{403BD54B-78E6-49D6-8FF5-A7FE02590CD7}"/>
    <cellStyle name="Totalt 2" xfId="355" xr:uid="{C633B589-76A8-4A61-8E15-4863DA679337}"/>
    <cellStyle name="Totalt 2 2" xfId="877" xr:uid="{5F1829D2-AC00-4FDE-A986-F9E3811FC996}"/>
    <cellStyle name="Totalt 2 2 2" xfId="3298" xr:uid="{D0C21570-79CD-439B-8188-CF525D3F1FE6}"/>
    <cellStyle name="Totalt 2 2 3" xfId="5015" xr:uid="{5E9617B2-2012-4CF2-9B4A-CDCBD92FAA28}"/>
    <cellStyle name="Totalt 2 3" xfId="1149" xr:uid="{CB377207-C714-4F48-B3E3-CD1E6F03B4DB}"/>
    <cellStyle name="Totalt 2 3 2" xfId="2462" xr:uid="{37E20D68-F867-4057-811E-EAE60D5AFC7C}"/>
    <cellStyle name="Totalt 2 3 3" xfId="4179" xr:uid="{32DC60B4-834F-48D5-981A-E6A88E957348}"/>
    <cellStyle name="Totalt 2 4" xfId="1278" xr:uid="{6DFCD553-0B94-4850-B2F6-00F0A0A9388C}"/>
    <cellStyle name="Totalt 2 4 2" xfId="2908" xr:uid="{C159C986-D38E-43C5-8735-20455EEC8A2C}"/>
    <cellStyle name="Totalt 2 4 3" xfId="4625" xr:uid="{118CBBEF-3035-4DEA-84D0-CD146F428439}"/>
    <cellStyle name="Totalt 2 5" xfId="1509" xr:uid="{77885783-9E3E-40D6-85E8-3A4C8D9F8C4F}"/>
    <cellStyle name="Totalt 2 5 2" xfId="2035" xr:uid="{22614923-08D0-444D-B8BF-142556E4C127}"/>
    <cellStyle name="Totalt 2 5 3" xfId="3752" xr:uid="{B234649F-E652-44DB-8C89-03C9E8630D0B}"/>
    <cellStyle name="Totalt 2 6" xfId="1738" xr:uid="{2A94C809-7412-4070-8D11-DE62E1D9094E}"/>
    <cellStyle name="Totalt 2 6 2" xfId="3419" xr:uid="{4E9463F4-18CF-449B-A144-02552BBF0160}"/>
    <cellStyle name="Totalt 2 6 3" xfId="4393" xr:uid="{B26507EE-FBBA-4010-A6A0-B26A1607A776}"/>
    <cellStyle name="Totalt 2 7" xfId="3248" xr:uid="{E1246C9C-E1C9-4BAE-90E8-7E11777FD12F}"/>
    <cellStyle name="Totalt 2 8" xfId="4965" xr:uid="{F9576D04-2159-4404-AB7E-608120BC923E}"/>
    <cellStyle name="Totalt 20" xfId="5043" xr:uid="{DEA8CFC6-DC1D-4CCB-B826-EBDA349513A6}"/>
    <cellStyle name="Totalt 3" xfId="400" xr:uid="{0115BDB5-41C6-4619-8951-094DAAB9E984}"/>
    <cellStyle name="Totalt 3 2" xfId="920" xr:uid="{F94EF5B0-E9F7-4E34-A494-74BAB799B5F0}"/>
    <cellStyle name="Totalt 3 2 2" xfId="2878" xr:uid="{93A9F6ED-ECEB-4297-B5BB-7D1EA32A02E5}"/>
    <cellStyle name="Totalt 3 2 3" xfId="4595" xr:uid="{D62DC3A0-57EF-4C86-95BD-3ABEAC7220E8}"/>
    <cellStyle name="Totalt 3 3" xfId="1005" xr:uid="{6D96F5DF-A80D-4EBE-8264-7762B3E781BF}"/>
    <cellStyle name="Totalt 3 3 2" xfId="2723" xr:uid="{D83B4E69-1C66-4875-98C1-851EE71B0D5D}"/>
    <cellStyle name="Totalt 3 3 3" xfId="4440" xr:uid="{D019E253-8D55-4B6D-A54F-FD2F4EBF9076}"/>
    <cellStyle name="Totalt 3 4" xfId="1320" xr:uid="{2219311C-C0B3-43A6-978F-C14199B73EFB}"/>
    <cellStyle name="Totalt 3 4 2" xfId="2803" xr:uid="{7BE276D7-922E-4E91-89B6-222615C4C0F3}"/>
    <cellStyle name="Totalt 3 4 3" xfId="4520" xr:uid="{2BADAF6D-3771-4A9C-A714-C754DB8E6257}"/>
    <cellStyle name="Totalt 3 5" xfId="1550" xr:uid="{A2F25632-9167-4D6B-A565-95E78D1A50BD}"/>
    <cellStyle name="Totalt 3 5 2" xfId="2227" xr:uid="{F84980AF-A466-4DC9-98EB-7B3E7C33B1BF}"/>
    <cellStyle name="Totalt 3 5 3" xfId="3944" xr:uid="{8CBFBA53-2134-42B8-952E-D4BB3570A58D}"/>
    <cellStyle name="Totalt 3 6" xfId="1779" xr:uid="{76206447-753D-4C9D-AF0A-D99E627B74B4}"/>
    <cellStyle name="Totalt 3 6 2" xfId="2173" xr:uid="{EB456A0A-A59B-4A41-895B-A7C12D394992}"/>
    <cellStyle name="Totalt 3 6 3" xfId="3891" xr:uid="{325AB128-A356-49B7-B446-285F14168033}"/>
    <cellStyle name="Totalt 3 7" xfId="2402" xr:uid="{9894F4E5-D1A6-4646-9549-FC20802B7B26}"/>
    <cellStyle name="Totalt 3 8" xfId="4119" xr:uid="{AD4100BE-605F-4D25-A07D-C965A195F918}"/>
    <cellStyle name="Totalt 4" xfId="359" xr:uid="{2413C389-E693-44FC-8CF7-2EB12E8275FE}"/>
    <cellStyle name="Totalt 4 2" xfId="881" xr:uid="{E420ECAC-D26A-48D8-BA62-9DE61D2CC92A}"/>
    <cellStyle name="Totalt 4 2 2" xfId="2408" xr:uid="{DC9BE4FA-B98A-46C7-BC3F-6C53D69881B1}"/>
    <cellStyle name="Totalt 4 2 3" xfId="4125" xr:uid="{5A76B297-379A-4E29-A091-6A8BED21F6F4}"/>
    <cellStyle name="Totalt 4 3" xfId="766" xr:uid="{9D869C76-2DDE-4B29-88F4-C21BC298A963}"/>
    <cellStyle name="Totalt 4 3 2" xfId="2155" xr:uid="{7E276537-CA1D-4232-AA76-5AD85EA09E52}"/>
    <cellStyle name="Totalt 4 3 3" xfId="3872" xr:uid="{9DEAE216-61D2-4543-840D-B6BC8F3F1DBB}"/>
    <cellStyle name="Totalt 4 4" xfId="1282" xr:uid="{01CA000E-CB15-4F1A-BE53-3D2D25A091BA}"/>
    <cellStyle name="Totalt 4 4 2" xfId="3282" xr:uid="{42D1D8EA-5BA7-4A50-B1EF-A11DF64AD4BE}"/>
    <cellStyle name="Totalt 4 4 3" xfId="4999" xr:uid="{BC50C41B-2369-4C5D-8B63-7FA071389676}"/>
    <cellStyle name="Totalt 4 5" xfId="1513" xr:uid="{1BD465D3-AE62-40FA-B783-130767C779EF}"/>
    <cellStyle name="Totalt 4 5 2" xfId="2180" xr:uid="{009C9D3D-6057-4043-85E1-557CB9B28556}"/>
    <cellStyle name="Totalt 4 5 3" xfId="3897" xr:uid="{EAAA54D0-08AF-45BF-AEA1-77E1798ABF56}"/>
    <cellStyle name="Totalt 4 6" xfId="1742" xr:uid="{AE2BDB83-436F-4E0B-81F1-E16D6CF401A2}"/>
    <cellStyle name="Totalt 4 6 2" xfId="2747" xr:uid="{5302AA83-28F8-48DE-B454-00638F21D245}"/>
    <cellStyle name="Totalt 4 6 3" xfId="4776" xr:uid="{9C4C6D07-E038-426D-B9D8-E7FD7149F7C9}"/>
    <cellStyle name="Totalt 4 7" xfId="2343" xr:uid="{66E8A6A7-94D1-400D-A3DF-C271185C6874}"/>
    <cellStyle name="Totalt 4 8" xfId="4060" xr:uid="{7A8EA0A5-D68E-4CE8-8F20-DE0B4FF21E24}"/>
    <cellStyle name="Totalt 5" xfId="329" xr:uid="{ECC8A593-108A-40B6-A4E4-48531F8A8202}"/>
    <cellStyle name="Totalt 5 2" xfId="852" xr:uid="{6811BACC-C25C-40E0-A3DE-2AFC28922552}"/>
    <cellStyle name="Totalt 5 2 2" xfId="3505" xr:uid="{D3357947-3A94-46A3-904A-8B8E4A22B08F}"/>
    <cellStyle name="Totalt 5 2 3" xfId="5222" xr:uid="{AC7766E8-A9E1-4B9F-9192-7D6517C55023}"/>
    <cellStyle name="Totalt 5 3" xfId="739" xr:uid="{B61137EF-CBBC-4C1E-9B89-80F0D893CABE}"/>
    <cellStyle name="Totalt 5 3 2" xfId="2820" xr:uid="{5BAF2A73-BCBD-4955-A793-9F876936EC27}"/>
    <cellStyle name="Totalt 5 3 3" xfId="4537" xr:uid="{B5309593-97D9-44B2-B317-A4DAEB967113}"/>
    <cellStyle name="Totalt 5 4" xfId="1150" xr:uid="{EF69D613-7936-46E7-B290-DB1D50376E9B}"/>
    <cellStyle name="Totalt 5 4 2" xfId="3516" xr:uid="{A46C3C82-5DFC-4044-AD34-694CD5D4BD5A}"/>
    <cellStyle name="Totalt 5 4 3" xfId="5233" xr:uid="{5DB41D92-5614-4FBB-88D6-D2372C870533}"/>
    <cellStyle name="Totalt 5 5" xfId="660" xr:uid="{EF18F877-D977-4CFC-9867-027430B1B426}"/>
    <cellStyle name="Totalt 5 5 2" xfId="2066" xr:uid="{327E2069-6A67-4DC8-AC02-63FA08E37AF3}"/>
    <cellStyle name="Totalt 5 5 3" xfId="3783" xr:uid="{CEE048D2-B92B-4B8E-B4DB-88F16B6FF73E}"/>
    <cellStyle name="Totalt 5 6" xfId="1484" xr:uid="{DF44FB50-0BCE-46C1-9A10-6A77196C54E9}"/>
    <cellStyle name="Totalt 5 6 2" xfId="3156" xr:uid="{7AE904B8-7FBB-4F54-A057-208EC25B6483}"/>
    <cellStyle name="Totalt 5 6 3" xfId="4873" xr:uid="{4456D4CD-1ED8-44FD-8D38-98F8120F56D1}"/>
    <cellStyle name="Totalt 5 7" xfId="3376" xr:uid="{51DDCF74-60C9-4B1F-8475-6E701B85C0A1}"/>
    <cellStyle name="Totalt 5 8" xfId="5093" xr:uid="{B9600F29-5B9C-4A8B-8A05-7E87D8B444AF}"/>
    <cellStyle name="Totalt 6" xfId="420" xr:uid="{1A12FDA2-6A3F-4387-9AAD-AA1094DED03C}"/>
    <cellStyle name="Totalt 6 2" xfId="938" xr:uid="{A0F6EB19-26C7-4C29-823E-B5829D8A122F}"/>
    <cellStyle name="Totalt 6 2 2" xfId="3069" xr:uid="{72AE6471-1D82-4A0E-A0A4-9FA69444C8D1}"/>
    <cellStyle name="Totalt 6 2 3" xfId="4786" xr:uid="{55B7D40A-2579-49A8-BCB5-A47CA736B7AB}"/>
    <cellStyle name="Totalt 6 3" xfId="1229" xr:uid="{4C376DAD-FFCB-4D69-8439-DC9825A6414C}"/>
    <cellStyle name="Totalt 6 3 2" xfId="3222" xr:uid="{87F09936-85EA-4045-9407-21DC27CFB854}"/>
    <cellStyle name="Totalt 6 3 3" xfId="4939" xr:uid="{B99FCF56-8CCB-48D7-A8E3-31AF8EC935D2}"/>
    <cellStyle name="Totalt 6 4" xfId="1336" xr:uid="{C80302CA-E4A4-4824-AED9-FDA0D761A984}"/>
    <cellStyle name="Totalt 6 4 2" xfId="2131" xr:uid="{8813B21F-7392-437C-BCF2-1BE937D0F887}"/>
    <cellStyle name="Totalt 6 4 3" xfId="3848" xr:uid="{0277050A-A1E2-42DF-973E-1F015D0C007F}"/>
    <cellStyle name="Totalt 6 5" xfId="1566" xr:uid="{2A1375C2-0B07-4CED-B4BF-F2BFD0937050}"/>
    <cellStyle name="Totalt 6 5 2" xfId="2028" xr:uid="{665299D2-1DFF-4F31-AD69-63B60D719DB5}"/>
    <cellStyle name="Totalt 6 5 3" xfId="3681" xr:uid="{4B8EDF7E-AEC6-40C2-B0DA-9DF9A6741E4F}"/>
    <cellStyle name="Totalt 6 6" xfId="1795" xr:uid="{D7515451-27FA-434C-B713-929836066EDC}"/>
    <cellStyle name="Totalt 6 6 2" xfId="2168" xr:uid="{E3C6E7EA-E3DA-4597-82AF-C42DEF89F0E8}"/>
    <cellStyle name="Totalt 6 6 3" xfId="3886" xr:uid="{DFC7A63F-4B16-43C9-8A41-AD08E21A54D6}"/>
    <cellStyle name="Totalt 6 7" xfId="2089" xr:uid="{4ACD130A-A827-498A-897D-1CC0C607C5AB}"/>
    <cellStyle name="Totalt 6 8" xfId="3806" xr:uid="{13D16E0A-82E7-4080-9161-B2ACBA75BC6A}"/>
    <cellStyle name="Totalt 7" xfId="446" xr:uid="{5F9C121A-7DF9-4DFD-B577-183F378E8779}"/>
    <cellStyle name="Totalt 7 2" xfId="963" xr:uid="{0E108D8E-AFB5-45DD-A83C-43FCF8173F1B}"/>
    <cellStyle name="Totalt 7 2 2" xfId="2638" xr:uid="{9B5A1F85-12F7-4EC1-8140-666D1C7DC974}"/>
    <cellStyle name="Totalt 7 2 3" xfId="4355" xr:uid="{B75D3863-84F3-43DD-A61B-6D94C2029E16}"/>
    <cellStyle name="Totalt 7 3" xfId="678" xr:uid="{07C99BFE-CE90-40E3-AF3B-10F94397F633}"/>
    <cellStyle name="Totalt 7 3 2" xfId="2095" xr:uid="{42F5436E-AFB2-4FA1-9E38-5C73E495290D}"/>
    <cellStyle name="Totalt 7 3 3" xfId="3812" xr:uid="{B2E7E6C6-E43A-48F1-93BF-D931A4CAF613}"/>
    <cellStyle name="Totalt 7 4" xfId="1359" xr:uid="{38BF3341-CDF1-49C2-BB6B-25379AE32F70}"/>
    <cellStyle name="Totalt 7 4 2" xfId="3075" xr:uid="{F7A5DA0C-C733-4695-AEC5-257033EA8C6F}"/>
    <cellStyle name="Totalt 7 4 3" xfId="4792" xr:uid="{B5FCC920-039B-4759-8619-FC8878025561}"/>
    <cellStyle name="Totalt 7 5" xfId="1589" xr:uid="{6A44601F-AA2A-446C-862C-B0B27C70B0D0}"/>
    <cellStyle name="Totalt 7 5 2" xfId="2692" xr:uid="{5F67803A-36BC-4851-957E-AA4383DE6354}"/>
    <cellStyle name="Totalt 7 5 3" xfId="4722" xr:uid="{68431E60-05BC-4498-AB78-08322BBC7241}"/>
    <cellStyle name="Totalt 7 6" xfId="1818" xr:uid="{B0DAE93C-66A3-4F4A-8DE5-910A0E860C54}"/>
    <cellStyle name="Totalt 7 6 2" xfId="3535" xr:uid="{70CE85B1-B5CB-4502-9E81-22F497F75B24}"/>
    <cellStyle name="Totalt 7 6 3" xfId="5250" xr:uid="{1BC935A8-F94C-446C-90E9-B852A22AB5A3}"/>
    <cellStyle name="Totalt 7 7" xfId="2371" xr:uid="{5AC2A4D5-27B7-4168-A26F-BC8F5E927354}"/>
    <cellStyle name="Totalt 7 8" xfId="4088" xr:uid="{987FB83A-1516-41F8-8BC5-43EF31FE79DB}"/>
    <cellStyle name="Totalt 8" xfId="530" xr:uid="{92339DB7-AB40-4574-B103-30A3A1936845}"/>
    <cellStyle name="Totalt 8 2" xfId="1040" xr:uid="{3F034268-34FF-48BE-80F0-0D0239EC6558}"/>
    <cellStyle name="Totalt 8 2 2" xfId="2900" xr:uid="{296F7FB2-2E74-4946-96BE-0470BB46A8C7}"/>
    <cellStyle name="Totalt 8 2 3" xfId="4617" xr:uid="{2F9CD177-3891-45AD-B20C-AE376DE31238}"/>
    <cellStyle name="Totalt 8 3" xfId="734" xr:uid="{3C6D4BA6-F82D-4C03-8D23-36FCC290C659}"/>
    <cellStyle name="Totalt 8 3 2" xfId="2620" xr:uid="{1D2DF0E4-8520-4FB0-8159-91AEF2051FF7}"/>
    <cellStyle name="Totalt 8 3 3" xfId="4337" xr:uid="{4276124B-6BC8-4EF2-B7FB-462A7738C685}"/>
    <cellStyle name="Totalt 8 4" xfId="1431" xr:uid="{E92CD5D8-31DD-45BA-ACFB-051AF8723590}"/>
    <cellStyle name="Totalt 8 4 2" xfId="3073" xr:uid="{976F1A89-D9A8-4FBF-9809-92CDC73E3A44}"/>
    <cellStyle name="Totalt 8 4 3" xfId="4790" xr:uid="{15ACE0EF-3D51-4DE7-921E-46EFED9C1A58}"/>
    <cellStyle name="Totalt 8 5" xfId="1661" xr:uid="{D7586E4B-187C-456D-8285-7153925C6277}"/>
    <cellStyle name="Totalt 8 5 2" xfId="2016" xr:uid="{3CF2F3DD-5054-49F1-8CC7-AE9BF16D5A7F}"/>
    <cellStyle name="Totalt 8 5 3" xfId="3735" xr:uid="{0182FBD2-8C20-4F3F-980E-BFC7993DD58C}"/>
    <cellStyle name="Totalt 8 6" xfId="1889" xr:uid="{344AE0E3-3F82-4ED8-B5C8-C4371DA598CA}"/>
    <cellStyle name="Totalt 8 6 2" xfId="3606" xr:uid="{54DD5E03-0CA3-4DF7-ADCF-BDBAD587FC6F}"/>
    <cellStyle name="Totalt 8 6 3" xfId="5321" xr:uid="{CDD1C239-A811-4402-BC92-3313AC9D11BD}"/>
    <cellStyle name="Totalt 8 7" xfId="2552" xr:uid="{C0944923-2E15-46EB-8ED2-E125FB03C836}"/>
    <cellStyle name="Totalt 8 8" xfId="4269" xr:uid="{9CB3963E-67B1-431E-B700-22CB92FC73A7}"/>
    <cellStyle name="Totalt 9" xfId="523" xr:uid="{F477B145-D4BA-4BBE-9F46-3DF2DF43C4B9}"/>
    <cellStyle name="Totalt 9 2" xfId="1035" xr:uid="{F49EF8AA-96C1-4FB0-9EEB-42641CB1FF02}"/>
    <cellStyle name="Totalt 9 2 2" xfId="2834" xr:uid="{26329F8B-41A5-43DC-BAE8-C0B045B936A0}"/>
    <cellStyle name="Totalt 9 2 3" xfId="4551" xr:uid="{2511D76C-6838-4E85-91C9-CFCAB19E2C2A}"/>
    <cellStyle name="Totalt 9 3" xfId="1151" xr:uid="{02411BCA-0500-4D1B-9A4C-63A3422B6DAE}"/>
    <cellStyle name="Totalt 9 3 2" xfId="3343" xr:uid="{D5FBE3C6-F2DE-41D9-9EEE-80215ABA1FAF}"/>
    <cellStyle name="Totalt 9 3 3" xfId="5060" xr:uid="{362BBC3F-8EC0-485F-A405-2E2B764A68D5}"/>
    <cellStyle name="Totalt 9 4" xfId="1426" xr:uid="{7D83B319-C060-4290-B561-AAD6BC5A7F8B}"/>
    <cellStyle name="Totalt 9 4 2" xfId="2618" xr:uid="{B04281C5-4CAE-4653-90B0-1DA49C55FD2A}"/>
    <cellStyle name="Totalt 9 4 3" xfId="4335" xr:uid="{B11209EB-9627-4969-A6AC-B80E3C1239DD}"/>
    <cellStyle name="Totalt 9 5" xfId="1656" xr:uid="{9F2DBE94-B655-4DC9-ABF5-3340A317E0EF}"/>
    <cellStyle name="Totalt 9 5 2" xfId="2021" xr:uid="{D5789317-C87E-42B8-A02C-47AC0751E4F6}"/>
    <cellStyle name="Totalt 9 5 3" xfId="4395" xr:uid="{78FCBFE8-8E03-43F9-BA7B-04045A98D6A5}"/>
    <cellStyle name="Totalt 9 6" xfId="1884" xr:uid="{08BD645B-C762-4D56-B309-5A50743BDA23}"/>
    <cellStyle name="Totalt 9 6 2" xfId="3601" xr:uid="{A56C7A48-AAFB-4F6B-8A47-9179D416FA23}"/>
    <cellStyle name="Totalt 9 6 3" xfId="5316" xr:uid="{E121FB86-6570-4654-88E4-32621AC94728}"/>
    <cellStyle name="Totalt 9 7" xfId="3003" xr:uid="{9EC97C71-E05F-408C-9F32-54D19185EA0C}"/>
    <cellStyle name="Totalt 9 8" xfId="4720" xr:uid="{4AA9B5D4-B03B-4215-A9DD-31D5D367DA2D}"/>
    <cellStyle name="Tusental (0)_1Q99" xfId="161" xr:uid="{BA2482C2-FEE7-4D21-9936-1C1E95A224F6}"/>
    <cellStyle name="Tusental_1Q99" xfId="162" xr:uid="{E0075FBC-1062-4767-8B7E-CC0EF93F81AE}"/>
    <cellStyle name="Utdata" xfId="240" xr:uid="{D470EEF0-10D3-4D4D-B2D3-FECE7F932F82}"/>
    <cellStyle name="Utdata 10" xfId="554" xr:uid="{457415E6-71FF-4772-93CD-C75A4B75F020}"/>
    <cellStyle name="Utdata 10 2" xfId="1063" xr:uid="{FB49A335-2A73-4822-A928-57228639A177}"/>
    <cellStyle name="Utdata 10 2 2" xfId="3092" xr:uid="{E45E84B9-6F94-46F2-B19F-C63C935195A9}"/>
    <cellStyle name="Utdata 10 2 3" xfId="4809" xr:uid="{B4062D71-2927-40C9-8EF2-13679A9E90F9}"/>
    <cellStyle name="Utdata 10 3" xfId="710" xr:uid="{2BA01C24-1C00-40D0-BEDF-893EE361D43C}"/>
    <cellStyle name="Utdata 10 3 2" xfId="2687" xr:uid="{9388B390-66CC-4ECB-99DF-2BFC593A689B}"/>
    <cellStyle name="Utdata 10 3 3" xfId="4404" xr:uid="{CC4F5BE0-13AB-48A7-A939-23F8A2549EB3}"/>
    <cellStyle name="Utdata 10 4" xfId="1454" xr:uid="{5938220E-B86B-4826-86EA-05416A964047}"/>
    <cellStyle name="Utdata 10 4 2" xfId="3246" xr:uid="{CA7E1C54-91E2-4848-8829-99CB90E631B8}"/>
    <cellStyle name="Utdata 10 4 3" xfId="4963" xr:uid="{4CEDC0D8-FEED-4780-8200-0B0C7E970098}"/>
    <cellStyle name="Utdata 10 5" xfId="1684" xr:uid="{EB9D744F-9289-4BD5-A011-17847CB18691}"/>
    <cellStyle name="Utdata 10 5 2" xfId="2237" xr:uid="{755914CC-7BFE-4B6B-9DCA-F4D86F868FA7}"/>
    <cellStyle name="Utdata 10 5 3" xfId="4299" xr:uid="{0984C67F-C20C-4072-9F08-84B0F28B477A}"/>
    <cellStyle name="Utdata 10 6" xfId="1912" xr:uid="{8C135803-4BE1-49F8-824D-FBCFB06154AB}"/>
    <cellStyle name="Utdata 10 6 2" xfId="3629" xr:uid="{3C81DF3C-F978-4485-A236-A9CEB08B5CFF}"/>
    <cellStyle name="Utdata 10 6 3" xfId="5344" xr:uid="{FA72321F-439A-41ED-A999-CB20EE9EBE51}"/>
    <cellStyle name="Utdata 10 7" xfId="2722" xr:uid="{B58CD027-91F5-4FED-A855-CA14B2493F95}"/>
    <cellStyle name="Utdata 10 8" xfId="4439" xr:uid="{73EBE2DB-C1B6-4214-9666-EB8C609FCB2C}"/>
    <cellStyle name="Utdata 11" xfId="443" xr:uid="{0CED00E7-03F1-45FD-9CA1-3934FB660C85}"/>
    <cellStyle name="Utdata 11 2" xfId="960" xr:uid="{143EFAC0-8B3C-4016-B261-DE8109747ABB}"/>
    <cellStyle name="Utdata 11 2 2" xfId="3368" xr:uid="{865B7DF5-A764-49AB-93D8-EE72DBD8824C}"/>
    <cellStyle name="Utdata 11 2 3" xfId="5085" xr:uid="{C4B5EA6D-371C-4395-B65E-69AB41270B15}"/>
    <cellStyle name="Utdata 11 3" xfId="1261" xr:uid="{D02D90DD-C628-4D3B-89E1-5D9789EB6451}"/>
    <cellStyle name="Utdata 11 3 2" xfId="2827" xr:uid="{1362AFA5-C802-4105-84C0-C9EDC8545658}"/>
    <cellStyle name="Utdata 11 3 3" xfId="4544" xr:uid="{5A2632DF-9AC8-477F-BE18-A7620328785C}"/>
    <cellStyle name="Utdata 11 4" xfId="1356" xr:uid="{D0472E69-BC67-41D6-AB9B-D54B867786B7}"/>
    <cellStyle name="Utdata 11 4 2" xfId="2291" xr:uid="{F3C72324-14C1-498F-9DF9-78C298D1BDD2}"/>
    <cellStyle name="Utdata 11 4 3" xfId="4008" xr:uid="{E2115DB9-6315-423B-A50A-DDC936D7106C}"/>
    <cellStyle name="Utdata 11 5" xfId="1586" xr:uid="{956B0EEF-819E-42EA-9D30-27220E145853}"/>
    <cellStyle name="Utdata 11 5 2" xfId="3189" xr:uid="{07FC3D2D-5DD0-442F-B1A8-CB3546558FE0}"/>
    <cellStyle name="Utdata 11 5 3" xfId="4033" xr:uid="{5E02F0C1-C849-4328-9145-985B48C4F6B5}"/>
    <cellStyle name="Utdata 11 6" xfId="1815" xr:uid="{9934FFD6-1381-43A2-8512-F44946D0760E}"/>
    <cellStyle name="Utdata 11 6 2" xfId="3532" xr:uid="{73A3C101-447D-4A7E-8F93-92E0A8EAA8D7}"/>
    <cellStyle name="Utdata 11 6 3" xfId="5247" xr:uid="{4D513344-9C8D-4DE6-A277-34F2B6C2CDCD}"/>
    <cellStyle name="Utdata 11 7" xfId="2303" xr:uid="{478AE2BB-1751-4490-93B7-1C9AF3D6C72A}"/>
    <cellStyle name="Utdata 11 8" xfId="4020" xr:uid="{92D9132B-4A88-4C92-A27C-C7BA3201D7FD}"/>
    <cellStyle name="Utdata 12" xfId="381" xr:uid="{7ED63BA0-FD3C-4264-9B6E-ABA4825C06BC}"/>
    <cellStyle name="Utdata 12 2" xfId="901" xr:uid="{E99F0708-FAAF-4561-8712-9137E68CA5B6}"/>
    <cellStyle name="Utdata 12 2 2" xfId="2948" xr:uid="{D98151C9-3A10-4E0B-8F51-E42A35B3CA42}"/>
    <cellStyle name="Utdata 12 2 3" xfId="4665" xr:uid="{18F5B1E9-71E4-4694-A51B-4C1899D5B417}"/>
    <cellStyle name="Utdata 12 3" xfId="715" xr:uid="{841AC4B9-4A6D-4A7E-A329-0C31653D71DB}"/>
    <cellStyle name="Utdata 12 3 2" xfId="2688" xr:uid="{EC6DD123-6DE9-4EC9-858A-6EA5F6632528}"/>
    <cellStyle name="Utdata 12 3 3" xfId="4405" xr:uid="{1E9D2515-4A46-4AEF-BBCF-01FF6016BB02}"/>
    <cellStyle name="Utdata 12 4" xfId="1301" xr:uid="{3D3CA3C8-7448-4BFF-A690-24C8693A7D39}"/>
    <cellStyle name="Utdata 12 4 2" xfId="3081" xr:uid="{54EBD189-E3EB-4B64-804A-3D3C376C108E}"/>
    <cellStyle name="Utdata 12 4 3" xfId="4798" xr:uid="{4CF98E24-8B26-4A91-B162-862E9829DCD9}"/>
    <cellStyle name="Utdata 12 5" xfId="1531" xr:uid="{7C8A6CC0-1B6F-4EDB-A8FE-6CD5489CAED2}"/>
    <cellStyle name="Utdata 12 5 2" xfId="2441" xr:uid="{C3D937DF-4C5A-42F1-946F-D848E7D9FA13}"/>
    <cellStyle name="Utdata 12 5 3" xfId="4158" xr:uid="{2CA5274C-C9DA-446B-ADBC-82D32031584D}"/>
    <cellStyle name="Utdata 12 6" xfId="1760" xr:uid="{38A3CF02-0EDF-44FD-A81A-E2D4AD06D95A}"/>
    <cellStyle name="Utdata 12 6 2" xfId="2108" xr:uid="{76E75237-3FC3-49FB-95AD-C41B00546D76}"/>
    <cellStyle name="Utdata 12 6 3" xfId="3827" xr:uid="{0CC209D0-6A79-4408-A37A-5802CF7EC892}"/>
    <cellStyle name="Utdata 12 7" xfId="2505" xr:uid="{BDB5CF07-B949-44FA-BA50-713E1D8126CB}"/>
    <cellStyle name="Utdata 12 8" xfId="4222" xr:uid="{C62F80E0-D98F-4C67-B592-D780B5775D69}"/>
    <cellStyle name="Utdata 13" xfId="555" xr:uid="{3E9E7ECF-DF2C-4CD4-A9F2-CAB75D5479AC}"/>
    <cellStyle name="Utdata 13 2" xfId="1064" xr:uid="{28467C85-3E2B-484A-A4F9-7394FD88E168}"/>
    <cellStyle name="Utdata 13 2 2" xfId="2644" xr:uid="{5901FE63-1436-4C8C-915E-9EC670F957C5}"/>
    <cellStyle name="Utdata 13 2 3" xfId="4361" xr:uid="{BD9A44AD-3144-4924-A798-4DE5B7177BD9}"/>
    <cellStyle name="Utdata 13 3" xfId="709" xr:uid="{883E0E7B-B2EC-4405-8310-FDF5D542FB7F}"/>
    <cellStyle name="Utdata 13 3 2" xfId="2581" xr:uid="{6311AFD1-D594-4E84-BF89-FD1DA3BFDC4E}"/>
    <cellStyle name="Utdata 13 3 3" xfId="4298" xr:uid="{BFC61E5C-3049-4635-A41B-E9ECB2D8347F}"/>
    <cellStyle name="Utdata 13 4" xfId="1455" xr:uid="{B2E7E3B5-D3DC-4741-BF90-B775D672AE15}"/>
    <cellStyle name="Utdata 13 4 2" xfId="3063" xr:uid="{FDE588E7-F53C-4322-AB4F-F64C51C28E8B}"/>
    <cellStyle name="Utdata 13 4 3" xfId="4780" xr:uid="{D3853CFA-F57B-46B4-8423-BBA0C79F1FD7}"/>
    <cellStyle name="Utdata 13 5" xfId="1685" xr:uid="{752A380A-C8F5-48BD-A1B4-90A686E1C57A}"/>
    <cellStyle name="Utdata 13 5 2" xfId="3471" xr:uid="{42E3378D-232A-48E2-B119-584438B0F2CA}"/>
    <cellStyle name="Utdata 13 5 3" xfId="4378" xr:uid="{C161FBE7-BB2D-47B7-8124-430426C30C2D}"/>
    <cellStyle name="Utdata 13 6" xfId="1913" xr:uid="{D05364D4-5908-4AFC-A4FF-5493DEE780F6}"/>
    <cellStyle name="Utdata 13 6 2" xfId="3630" xr:uid="{E0C89E48-2F8C-4A1E-8E5E-A0D861F1E6F0}"/>
    <cellStyle name="Utdata 13 6 3" xfId="5345" xr:uid="{84F63F56-DEFF-451D-978E-ED692B0E88FA}"/>
    <cellStyle name="Utdata 13 7" xfId="2307" xr:uid="{27AB3023-890C-4040-8E84-D10AEF940D47}"/>
    <cellStyle name="Utdata 13 8" xfId="4024" xr:uid="{1FA9FFE0-66C9-4F16-B968-021231302452}"/>
    <cellStyle name="Utdata 14" xfId="798" xr:uid="{FB613959-E987-4FD3-8B78-8D6764BEC212}"/>
    <cellStyle name="Utdata 14 2" xfId="3375" xr:uid="{7658E4A4-4B1B-4B10-92D6-9DA4EC47C09C}"/>
    <cellStyle name="Utdata 14 3" xfId="5092" xr:uid="{EA85B1A6-35E2-42E0-ABCA-58DE5B4CA86F}"/>
    <cellStyle name="Utdata 15" xfId="1246" xr:uid="{6ADC1D66-B556-4EBF-A858-554CD0753984}"/>
    <cellStyle name="Utdata 15 2" xfId="3404" xr:uid="{B78359F1-2FE6-4374-A537-C2C756749BC7}"/>
    <cellStyle name="Utdata 15 3" xfId="5121" xr:uid="{7498E417-9728-4987-B3C7-F21CF7FB161B}"/>
    <cellStyle name="Utdata 16" xfId="825" xr:uid="{15287825-5EA6-4066-83AF-FCDA477D5A38}"/>
    <cellStyle name="Utdata 16 2" xfId="2739" xr:uid="{23C1469C-E909-4DC0-BFBE-7878188CE151}"/>
    <cellStyle name="Utdata 16 3" xfId="4456" xr:uid="{90FEBF1E-45B5-415A-8ED0-2482A5C01D87}"/>
    <cellStyle name="Utdata 17" xfId="826" xr:uid="{D7758833-CF01-4CAB-B2A5-6540E850AA55}"/>
    <cellStyle name="Utdata 17 2" xfId="2326" xr:uid="{65639DDB-DA8F-4425-B5BD-54F140B9E23A}"/>
    <cellStyle name="Utdata 17 3" xfId="4043" xr:uid="{92E09643-0660-4EB4-87CC-FA2DD4985B9B}"/>
    <cellStyle name="Utdata 18" xfId="755" xr:uid="{71BC1C28-A450-4935-8B20-893F64538E0A}"/>
    <cellStyle name="Utdata 18 2" xfId="2789" xr:uid="{9558826B-4EE6-4225-92ED-56E1AF919E27}"/>
    <cellStyle name="Utdata 18 3" xfId="4506" xr:uid="{B2EDF8F7-E0FB-4B5F-94EF-EFDE3983B0DA}"/>
    <cellStyle name="Utdata 19" xfId="3148" xr:uid="{57832585-6914-40F9-BECF-6928493F1057}"/>
    <cellStyle name="Utdata 2" xfId="354" xr:uid="{C526C2FA-A9D2-4B0E-AC29-E0102B77813E}"/>
    <cellStyle name="Utdata 2 2" xfId="876" xr:uid="{206EF569-4214-4617-A25B-D7A1275ED5EF}"/>
    <cellStyle name="Utdata 2 2 2" xfId="3474" xr:uid="{080930A8-DE69-4B7B-9F95-26E580734F84}"/>
    <cellStyle name="Utdata 2 2 3" xfId="5191" xr:uid="{47F79B26-AD26-429D-883A-0BCDCCAA359A}"/>
    <cellStyle name="Utdata 2 3" xfId="888" xr:uid="{C92038CF-A8F2-42F0-A072-0665BC93D8A6}"/>
    <cellStyle name="Utdata 2 3 2" xfId="3456" xr:uid="{29364283-CC17-429F-841C-62A990C35A5E}"/>
    <cellStyle name="Utdata 2 3 3" xfId="5173" xr:uid="{F1C9D85D-23F1-4D40-9666-DBB310E48DFA}"/>
    <cellStyle name="Utdata 2 4" xfId="1277" xr:uid="{878798D4-BFE0-4D56-87AD-9457AE434362}"/>
    <cellStyle name="Utdata 2 4 2" xfId="3040" xr:uid="{31388138-BDA7-45B2-BA72-A3FF6491517E}"/>
    <cellStyle name="Utdata 2 4 3" xfId="4757" xr:uid="{8BB7D0D5-7F5C-4D16-BE6D-B82F0633F86C}"/>
    <cellStyle name="Utdata 2 5" xfId="1508" xr:uid="{5DE25179-AB8C-4B5A-982C-0B94F6A03D78}"/>
    <cellStyle name="Utdata 2 5 2" xfId="2036" xr:uid="{C64EDC02-A7D6-4153-A545-38493BDD7D87}"/>
    <cellStyle name="Utdata 2 5 3" xfId="3753" xr:uid="{3DE05888-E27C-40B0-8BF6-567817A5ACEC}"/>
    <cellStyle name="Utdata 2 6" xfId="1737" xr:uid="{A9268E93-531B-4E95-AF8E-4EC714B37CDE}"/>
    <cellStyle name="Utdata 2 6 2" xfId="2254" xr:uid="{342DC360-54BF-421C-B8F6-E8D418663164}"/>
    <cellStyle name="Utdata 2 6 3" xfId="4349" xr:uid="{238602B9-CDE1-44FA-9B90-DAC8D7EA67FE}"/>
    <cellStyle name="Utdata 2 7" xfId="3425" xr:uid="{83833FA7-E1B7-4C09-8BB2-5D92C77431C4}"/>
    <cellStyle name="Utdata 2 8" xfId="5142" xr:uid="{2437E0F8-DC0E-409C-AECF-1A1821ADBEFA}"/>
    <cellStyle name="Utdata 20" xfId="4865" xr:uid="{B9AD88A3-9D9B-4BF7-84D4-27D6A02B5125}"/>
    <cellStyle name="Utdata 3" xfId="401" xr:uid="{E1F009F4-CFC3-4275-8CD8-15C7B5926F8B}"/>
    <cellStyle name="Utdata 3 2" xfId="921" xr:uid="{B47A74FD-9DFD-49E7-B2BB-294B7CEA89D1}"/>
    <cellStyle name="Utdata 3 2 2" xfId="2850" xr:uid="{1DFFA941-A5CA-4BB7-AC62-794DCB82BF09}"/>
    <cellStyle name="Utdata 3 2 3" xfId="4567" xr:uid="{D4FD6FBD-893A-47F4-AD85-9E99CCADF5D9}"/>
    <cellStyle name="Utdata 3 3" xfId="1253" xr:uid="{7DD97268-26EA-4640-B6F6-C6908EA9A15C}"/>
    <cellStyle name="Utdata 3 3 2" xfId="2137" xr:uid="{5F5CFFF7-B854-421E-B867-7E2BEBC0D75E}"/>
    <cellStyle name="Utdata 3 3 3" xfId="3854" xr:uid="{5781F394-FD0B-4D82-A2BA-EAF0CA08709F}"/>
    <cellStyle name="Utdata 3 4" xfId="1321" xr:uid="{088FBE89-0116-43C4-8E02-FFAD32367D2B}"/>
    <cellStyle name="Utdata 3 4 2" xfId="2403" xr:uid="{5787DE53-2BEF-4A50-8EE4-7D15E1129D81}"/>
    <cellStyle name="Utdata 3 4 3" xfId="4120" xr:uid="{12B2D165-37ED-46DE-ACEA-DAABFB2FA4A2}"/>
    <cellStyle name="Utdata 3 5" xfId="1551" xr:uid="{615EFAB0-F36A-4362-AC32-D347F2A65E87}"/>
    <cellStyle name="Utdata 3 5 2" xfId="2226" xr:uid="{3418FF3F-815E-4B08-8353-2C08954079E7}"/>
    <cellStyle name="Utdata 3 5 3" xfId="3943" xr:uid="{84784904-0CC1-46CF-9BA3-A817C7E6B1A5}"/>
    <cellStyle name="Utdata 3 6" xfId="1780" xr:uid="{CE57859E-49A4-4F4E-AA87-DE537560BAA2}"/>
    <cellStyle name="Utdata 3 6 2" xfId="1993" xr:uid="{A561BF16-4D20-4F79-B0C9-27A451823AEF}"/>
    <cellStyle name="Utdata 3 6 3" xfId="3711" xr:uid="{73C25BA5-D35C-490D-A489-DCCBAAA5B4D5}"/>
    <cellStyle name="Utdata 3 7" xfId="3420" xr:uid="{F26DB7A1-C545-4C0F-86F5-A30564A413C0}"/>
    <cellStyle name="Utdata 3 8" xfId="5137" xr:uid="{26272A38-5E10-4A4B-9203-7482EE456130}"/>
    <cellStyle name="Utdata 4" xfId="358" xr:uid="{5FD98A26-481D-4EE6-8582-72142FE61BA9}"/>
    <cellStyle name="Utdata 4 2" xfId="880" xr:uid="{63090709-0156-4CDA-9278-5DF81B706A31}"/>
    <cellStyle name="Utdata 4 2 2" xfId="2808" xr:uid="{BEF0B266-A2EA-4BD1-8637-41FE9C9C0B88}"/>
    <cellStyle name="Utdata 4 2 3" xfId="4525" xr:uid="{54047A9F-93DE-4783-9B2B-F9EA81086BA9}"/>
    <cellStyle name="Utdata 4 3" xfId="690" xr:uid="{0C65E47C-4941-4C74-9BA7-BE41C917B34B}"/>
    <cellStyle name="Utdata 4 3 2" xfId="3022" xr:uid="{D14DADC2-DE85-453C-8DB4-39A84896004D}"/>
    <cellStyle name="Utdata 4 3 3" xfId="4739" xr:uid="{CD64018D-488E-4EF0-A35A-EF8812B7BE6F}"/>
    <cellStyle name="Utdata 4 4" xfId="1281" xr:uid="{F2325CE8-2BCD-4489-845A-874FA2A39545}"/>
    <cellStyle name="Utdata 4 4 2" xfId="3458" xr:uid="{C179F228-C45E-4F53-A4DA-F0B04A3F3099}"/>
    <cellStyle name="Utdata 4 4 3" xfId="5175" xr:uid="{F7687B67-D0CA-4EFD-AC85-EEF387EEDDA3}"/>
    <cellStyle name="Utdata 4 5" xfId="1512" xr:uid="{39AE7F48-DB6A-482F-A9E8-7884FCBB6D85}"/>
    <cellStyle name="Utdata 4 5 2" xfId="2033" xr:uid="{128535A9-1F8B-4449-AFC2-F4416E3FB788}"/>
    <cellStyle name="Utdata 4 5 3" xfId="3750" xr:uid="{5C5C96DF-624D-464F-BCE1-200F81017F59}"/>
    <cellStyle name="Utdata 4 6" xfId="1741" xr:uid="{484DC71E-87E3-4E38-B639-AC2B44400A34}"/>
    <cellStyle name="Utdata 4 6 2" xfId="2591" xr:uid="{76A36510-B5BF-4DA4-AD17-706B7A41C81A}"/>
    <cellStyle name="Utdata 4 6 3" xfId="4959" xr:uid="{DC045102-F206-4D98-8DCF-E86CD2838C87}"/>
    <cellStyle name="Utdata 4 7" xfId="2753" xr:uid="{4E4F2D1C-4281-44CA-B3F9-7B8EA8ADBBED}"/>
    <cellStyle name="Utdata 4 8" xfId="4470" xr:uid="{89EFEDFF-6BD0-4F87-8CAB-8ECBAABA22BE}"/>
    <cellStyle name="Utdata 5" xfId="398" xr:uid="{AFC95316-CCD8-4E06-BE2F-105DDCB176F4}"/>
    <cellStyle name="Utdata 5 2" xfId="918" xr:uid="{E8788057-4FD6-4F00-8A9F-74B0427F7D82}"/>
    <cellStyle name="Utdata 5 2 2" xfId="3339" xr:uid="{8F8210EC-1D1F-4608-93A9-4993DEC1E14A}"/>
    <cellStyle name="Utdata 5 2 3" xfId="5056" xr:uid="{88D417DD-5057-432A-9490-D7333B915CE7}"/>
    <cellStyle name="Utdata 5 3" xfId="683" xr:uid="{CDBA731B-9A1B-416F-972D-FEF1D0E95FB7}"/>
    <cellStyle name="Utdata 5 3 2" xfId="2597" xr:uid="{BDCF497E-E8E9-41BB-A100-9E24AC42D329}"/>
    <cellStyle name="Utdata 5 3 3" xfId="4314" xr:uid="{84564665-57A8-4141-8373-4DF0A5242221}"/>
    <cellStyle name="Utdata 5 4" xfId="1318" xr:uid="{F1374F06-CB1D-490A-A627-1E4F7D3ABAAC}"/>
    <cellStyle name="Utdata 5 4 2" xfId="3115" xr:uid="{177DF515-D984-4691-808E-0FA7ADE33ED7}"/>
    <cellStyle name="Utdata 5 4 3" xfId="4832" xr:uid="{09D9EE89-FA57-4B88-8949-36F347AD19DC}"/>
    <cellStyle name="Utdata 5 5" xfId="1548" xr:uid="{AC29A235-F57F-4744-AC7C-FC8CFD533B0D}"/>
    <cellStyle name="Utdata 5 5 2" xfId="2229" xr:uid="{F07522A3-3CA3-4A49-BCB7-8C9348DDEB78}"/>
    <cellStyle name="Utdata 5 5 3" xfId="3946" xr:uid="{4FD4D7EE-2EF7-4BB0-9F59-13A0BF9F34D4}"/>
    <cellStyle name="Utdata 5 6" xfId="1777" xr:uid="{D1D5CCCA-C517-448F-ADBA-7CFE2B02EFF4}"/>
    <cellStyle name="Utdata 5 6 2" xfId="2174" xr:uid="{8EDB5FA1-54A7-40B4-9EB1-3A777F0A7616}"/>
    <cellStyle name="Utdata 5 6 3" xfId="3892" xr:uid="{4C84A46D-CF45-4CB7-9604-5130D20E8C8A}"/>
    <cellStyle name="Utdata 5 7" xfId="2924" xr:uid="{2DC463BC-0B63-46E8-8B1D-B4AEC1849626}"/>
    <cellStyle name="Utdata 5 8" xfId="4641" xr:uid="{8CF64C9F-CAF8-49D1-8BEA-FEFB5A4F837F}"/>
    <cellStyle name="Utdata 6" xfId="458" xr:uid="{B8BB66D1-2530-4F17-8E44-12F0C09F0B11}"/>
    <cellStyle name="Utdata 6 2" xfId="973" xr:uid="{63E74EE7-21A0-4B5C-BB65-6F31EB980359}"/>
    <cellStyle name="Utdata 6 2 2" xfId="3181" xr:uid="{35BFD661-BFC0-40F1-835D-C86A46F0CD75}"/>
    <cellStyle name="Utdata 6 2 3" xfId="4898" xr:uid="{B998ACCC-79F2-4F7C-828E-13A42DEF876B}"/>
    <cellStyle name="Utdata 6 3" xfId="722" xr:uid="{DB12F9CA-E71C-4C09-86B3-668022438AC0}"/>
    <cellStyle name="Utdata 6 3 2" xfId="2714" xr:uid="{23949667-CE79-4AAB-923A-3B060B3E3C1D}"/>
    <cellStyle name="Utdata 6 3 3" xfId="4431" xr:uid="{64BA57AA-9B75-48D9-80BB-FF12DC4F00F5}"/>
    <cellStyle name="Utdata 6 4" xfId="1370" xr:uid="{5839C94F-A8D9-4DE2-A5DB-078A0E871894}"/>
    <cellStyle name="Utdata 6 4 2" xfId="3229" xr:uid="{4A836118-EFF9-43DC-8DE6-EE71CCB98F52}"/>
    <cellStyle name="Utdata 6 4 3" xfId="4946" xr:uid="{83E4A4E0-B6FB-4479-A9B4-77C9607FEB46}"/>
    <cellStyle name="Utdata 6 5" xfId="1600" xr:uid="{AE88A306-6090-4D1F-9D9F-3378A1F611A2}"/>
    <cellStyle name="Utdata 6 5 2" xfId="2971" xr:uid="{6F818380-91EA-46FC-AB26-6A8B56F285B5}"/>
    <cellStyle name="Utdata 6 5 3" xfId="4914" xr:uid="{CC0283FC-E457-4F28-80FC-DDD787033A3B}"/>
    <cellStyle name="Utdata 6 6" xfId="1828" xr:uid="{12DB3C3D-B75D-42E5-89DA-66C25988445F}"/>
    <cellStyle name="Utdata 6 6 2" xfId="3545" xr:uid="{7978E47B-3D03-436B-893B-1C88739504DA}"/>
    <cellStyle name="Utdata 6 6 3" xfId="5260" xr:uid="{A800AF1D-3BF0-4C00-A073-7E936310F62F}"/>
    <cellStyle name="Utdata 6 7" xfId="2208" xr:uid="{36342706-EDE8-4E15-B9AA-F0D611C21479}"/>
    <cellStyle name="Utdata 6 8" xfId="3925" xr:uid="{7992C0BB-495F-4479-B717-1B545F3BD4FB}"/>
    <cellStyle name="Utdata 7" xfId="516" xr:uid="{FE031277-BE8E-4E31-8C00-F783FDA80D21}"/>
    <cellStyle name="Utdata 7 2" xfId="1028" xr:uid="{0E6E9D09-6B4C-418A-8E53-2786DB628068}"/>
    <cellStyle name="Utdata 7 2 2" xfId="2940" xr:uid="{550D156D-B3B9-44FB-8B98-1B979D2B6BF0}"/>
    <cellStyle name="Utdata 7 2 3" xfId="4657" xr:uid="{6DA30365-2B00-4A71-81F4-5B4B96BE1142}"/>
    <cellStyle name="Utdata 7 3" xfId="1177" xr:uid="{E401F026-00FB-4D8A-8D53-705E9E5C51AE}"/>
    <cellStyle name="Utdata 7 3 2" xfId="3124" xr:uid="{57F8DB0D-714B-42F7-97B8-F76CA8372A5B}"/>
    <cellStyle name="Utdata 7 3 3" xfId="4841" xr:uid="{4F01EB66-56AB-4D9F-B2DE-9CBB07741555}"/>
    <cellStyle name="Utdata 7 4" xfId="1419" xr:uid="{D5C1838A-3865-4038-BFFF-E7598C0E795D}"/>
    <cellStyle name="Utdata 7 4 2" xfId="3143" xr:uid="{F9E50E51-9B0C-4102-94E1-B60B356D22BC}"/>
    <cellStyle name="Utdata 7 4 3" xfId="4860" xr:uid="{DFFAFA39-5F90-4DAB-A7FF-D0027B53113A}"/>
    <cellStyle name="Utdata 7 5" xfId="1649" xr:uid="{AB630908-2C54-4D37-AAF0-361E6ABDCBB9}"/>
    <cellStyle name="Utdata 7 5 2" xfId="2385" xr:uid="{255F0E96-7B85-4EA3-A378-FA1752BAEEA5}"/>
    <cellStyle name="Utdata 7 5 3" xfId="4288" xr:uid="{A8B07A5C-9A79-480D-8B4D-B04705A3C003}"/>
    <cellStyle name="Utdata 7 6" xfId="1877" xr:uid="{F7A303FD-44E8-4EE2-B9E3-05207F941F4B}"/>
    <cellStyle name="Utdata 7 6 2" xfId="3594" xr:uid="{5FC8852A-5175-49AD-8ACC-FD859275A9BF}"/>
    <cellStyle name="Utdata 7 6 3" xfId="5309" xr:uid="{F2031194-AC56-460A-B8D5-05B3BC150F75}"/>
    <cellStyle name="Utdata 7 7" xfId="3182" xr:uid="{7D874CD4-41DE-496F-9C91-85904DCF04F7}"/>
    <cellStyle name="Utdata 7 8" xfId="4899" xr:uid="{2F3FDB23-7764-428F-8E86-1C379386BDB5}"/>
    <cellStyle name="Utdata 8" xfId="380" xr:uid="{12BF66F0-99E8-4457-B2A0-EFF2673F10A0}"/>
    <cellStyle name="Utdata 8 2" xfId="900" xr:uid="{ED950891-5E55-4C2E-9898-F0DEE44D24AD}"/>
    <cellStyle name="Utdata 8 2 2" xfId="2883" xr:uid="{1B36CF0C-B847-4D66-A469-8EB326FF7FB4}"/>
    <cellStyle name="Utdata 8 2 3" xfId="4600" xr:uid="{73CE075F-E441-4C52-8832-D44CD4B96DFA}"/>
    <cellStyle name="Utdata 8 3" xfId="805" xr:uid="{2DEA71EA-3813-4FF2-ADF4-AD408BA1D7E4}"/>
    <cellStyle name="Utdata 8 3 2" xfId="2917" xr:uid="{0D5D3E6B-3265-49E6-90B8-6F5E395545BB}"/>
    <cellStyle name="Utdata 8 3 3" xfId="4634" xr:uid="{5E004355-C546-4CDA-805B-F21D1A162246}"/>
    <cellStyle name="Utdata 8 4" xfId="1300" xr:uid="{430180D6-FEE3-412D-9A44-97A0F02F2ECD}"/>
    <cellStyle name="Utdata 8 4 2" xfId="3262" xr:uid="{BF3FBFE0-B232-433A-B3AC-008DE4906495}"/>
    <cellStyle name="Utdata 8 4 3" xfId="4979" xr:uid="{785A8B9E-0827-42AF-9C99-9ECC81B831EE}"/>
    <cellStyle name="Utdata 8 5" xfId="1530" xr:uid="{AE602958-BECB-4361-AA44-0C1C7D4A0F7E}"/>
    <cellStyle name="Utdata 8 5 2" xfId="2449" xr:uid="{F5481215-5F28-4778-AD04-D6B1753C0B26}"/>
    <cellStyle name="Utdata 8 5 3" xfId="4166" xr:uid="{B0254A8B-636E-44B0-8614-8D0CF16A5C48}"/>
    <cellStyle name="Utdata 8 6" xfId="1759" xr:uid="{E4689860-D2C4-4B57-A1ED-5EAA3F55FC1B}"/>
    <cellStyle name="Utdata 8 6 2" xfId="2109" xr:uid="{C180FD46-1C78-4B41-AAB1-9F639C4F6C1C}"/>
    <cellStyle name="Utdata 8 6 3" xfId="3828" xr:uid="{839C46ED-B910-410A-BE59-F04BF7D6C04F}"/>
    <cellStyle name="Utdata 8 7" xfId="2995" xr:uid="{AEBA83BB-CF93-404E-B6DE-19442F0E1404}"/>
    <cellStyle name="Utdata 8 8" xfId="4712" xr:uid="{C195D37F-3D50-4A1F-8D8B-9E76184285D8}"/>
    <cellStyle name="Utdata 9" xfId="437" xr:uid="{2E47CC29-00D6-494A-A18A-E394B0094A3A}"/>
    <cellStyle name="Utdata 9 2" xfId="954" xr:uid="{B1B98E94-F2C8-48D7-A4DE-6C13D32FD8BF}"/>
    <cellStyle name="Utdata 9 2 2" xfId="3379" xr:uid="{4FC06E67-F1DA-4E24-BED5-5FA67E5E5071}"/>
    <cellStyle name="Utdata 9 2 3" xfId="5096" xr:uid="{1D46E29A-2980-461E-B6B9-76E311921912}"/>
    <cellStyle name="Utdata 9 3" xfId="815" xr:uid="{160EF567-77FC-4AB0-A093-0C62A616D123}"/>
    <cellStyle name="Utdata 9 3 2" xfId="2339" xr:uid="{605B153F-0FFF-4DC5-B85F-C08A5EF2175B}"/>
    <cellStyle name="Utdata 9 3 3" xfId="4056" xr:uid="{CF188ED0-9E6C-463F-AD2E-F82F1D6D6BF7}"/>
    <cellStyle name="Utdata 9 4" xfId="1350" xr:uid="{01E79669-0450-4D43-A8B5-9B4C107AB300}"/>
    <cellStyle name="Utdata 9 4 2" xfId="2401" xr:uid="{13567127-ACF1-4C60-AC0C-386D4CFB2E4C}"/>
    <cellStyle name="Utdata 9 4 3" xfId="4118" xr:uid="{A864AA8E-156F-4B5E-B78D-24A75A3012CD}"/>
    <cellStyle name="Utdata 9 5" xfId="1580" xr:uid="{A8A65AEC-D841-486E-9F07-1EC96276D3BB}"/>
    <cellStyle name="Utdata 9 5 2" xfId="3226" xr:uid="{46069B73-5E23-419E-B848-D5903B173165}"/>
    <cellStyle name="Utdata 9 5 3" xfId="3739" xr:uid="{A9A70609-6B17-4E57-BFBF-18B3E7FC1D76}"/>
    <cellStyle name="Utdata 9 6" xfId="1809" xr:uid="{B44A48AA-5E60-4BE5-8EC5-F524DE23685E}"/>
    <cellStyle name="Utdata 9 6 2" xfId="3526" xr:uid="{C1C3FA93-D12A-4047-8EB9-97A327684082}"/>
    <cellStyle name="Utdata 9 6 3" xfId="5241" xr:uid="{EC01D04F-88EA-499D-ADDF-080CEA2DC1C2}"/>
    <cellStyle name="Utdata 9 7" xfId="2161" xr:uid="{9D577587-AE18-4EDE-8669-999F86DDEE24}"/>
    <cellStyle name="Utdata 9 8" xfId="3878" xr:uid="{078A7900-FCDD-40B0-9292-DFA00DA7EC39}"/>
    <cellStyle name="Uthevingsfarge1" xfId="241" xr:uid="{D7D3695D-7ED3-4E2D-A6D0-335DBA7C517A}"/>
    <cellStyle name="Uthevingsfarge2" xfId="242" xr:uid="{A35ADAC2-A358-48CC-9CFF-6AB0D7E92721}"/>
    <cellStyle name="Uthevingsfarge3" xfId="243" xr:uid="{703D9EB5-BFAA-4FF4-AA06-FAFB6FE29273}"/>
    <cellStyle name="Uthevingsfarge4" xfId="244" xr:uid="{2A65A640-DE96-496D-B5FF-A7AECE1A2FB4}"/>
    <cellStyle name="Uthevingsfarge5" xfId="245" xr:uid="{A2381076-0BD9-4686-A30B-3D89A72C7693}"/>
    <cellStyle name="Uthevingsfarge6" xfId="246" xr:uid="{3EB011C3-2A41-4D92-816A-0AA03FE1FC3B}"/>
    <cellStyle name="Valuta (0)_1Q99" xfId="163" xr:uid="{26F53B15-E832-404D-9174-1D48B86E968A}"/>
    <cellStyle name="Varseltekst" xfId="247" xr:uid="{BE22423D-95F8-4B34-9C6C-FFABFDF74D10}"/>
    <cellStyle name="Warning Text 2" xfId="164" xr:uid="{8610528B-4323-48DD-98E8-129009721D64}"/>
    <cellStyle name="Währung [0]_laroux" xfId="165" xr:uid="{6DBBFE57-ABC3-4FFB-A217-B5A35628BD6F}"/>
    <cellStyle name="Währung_laroux" xfId="166" xr:uid="{2A5DEBFD-AE66-455A-AA03-741FAF602A19}"/>
    <cellStyle name="Обычный_Лист1" xfId="277" xr:uid="{9928AC14-1010-4F1A-9306-562BBEE976CA}"/>
  </cellStyles>
  <dxfs count="0"/>
  <tableStyles count="0" defaultTableStyle="TableStyleMedium2" defaultPivotStyle="PivotStyleLight16"/>
  <colors>
    <mruColors>
      <color rgb="FF21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300470</xdr:colOff>
      <xdr:row>23</xdr:row>
      <xdr:rowOff>144607</xdr:rowOff>
    </xdr:from>
    <xdr:to>
      <xdr:col>11</xdr:col>
      <xdr:colOff>389370</xdr:colOff>
      <xdr:row>62</xdr:row>
      <xdr:rowOff>144607</xdr:rowOff>
    </xdr:to>
    <xdr:sp macro="" textlink="">
      <xdr:nvSpPr>
        <xdr:cNvPr id="2" name="Rectangle 1">
          <a:extLst>
            <a:ext uri="{FF2B5EF4-FFF2-40B4-BE49-F238E27FC236}">
              <a16:creationId xmlns:a16="http://schemas.microsoft.com/office/drawing/2014/main" id="{DEBF65C8-A086-457E-96DF-386CC38CE23C}"/>
            </a:ext>
          </a:extLst>
        </xdr:cNvPr>
        <xdr:cNvSpPr/>
      </xdr:nvSpPr>
      <xdr:spPr>
        <a:xfrm>
          <a:off x="300470" y="4526107"/>
          <a:ext cx="12128500" cy="7429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52000" rtlCol="0" anchor="t"/>
        <a:lstStyle/>
        <a:p>
          <a:pPr algn="l"/>
          <a:r>
            <a:rPr lang="en-US">
              <a:solidFill>
                <a:sysClr val="windowText" lastClr="000000"/>
              </a:solidFill>
            </a:rPr>
            <a:t>Alternative performance measures, meaning financial performance measures not included within the applicable financial reporting framework, are used by the Group to provide supplemental information by excluding and including items that in management’s view, do not give indications of the periodic operating results. The APMs are used to enhance comparability of the results across periods, and management uses these measures internally when assessing performance in terms of long- and short-term business plans. The measures are adjusted IFRS measures, and are defined, calculated and consistently applied in the Group’s financial reporting. The Group focuses on EBITDA, Adjusted EBITDA, EBITDA Margin, Adjusted EBITDA Margin, Gross Margin and CAPEX when presenting the period’s financial result internally and externally. </a:t>
          </a:r>
        </a:p>
        <a:p>
          <a:pPr algn="l"/>
          <a:endParaRPr lang="en-US">
            <a:solidFill>
              <a:sysClr val="windowText" lastClr="000000"/>
            </a:solidFill>
          </a:endParaRPr>
        </a:p>
        <a:p>
          <a:pPr algn="l"/>
          <a:r>
            <a:rPr lang="en-US">
              <a:solidFill>
                <a:sysClr val="windowText" lastClr="000000"/>
              </a:solidFill>
            </a:rPr>
            <a:t>The APMs should not be considered as substitute for measures of performance in accordance with applicable financial reporting framework. </a:t>
          </a:r>
        </a:p>
        <a:p>
          <a:pPr algn="l"/>
          <a:endParaRPr lang="en-US">
            <a:solidFill>
              <a:sysClr val="windowText" lastClr="000000"/>
            </a:solidFill>
          </a:endParaRPr>
        </a:p>
        <a:p>
          <a:pPr algn="l"/>
          <a:r>
            <a:rPr lang="en-US" b="1">
              <a:solidFill>
                <a:sysClr val="windowText" lastClr="000000"/>
              </a:solidFill>
            </a:rPr>
            <a:t>The Group uses the following APMs in the reporting: </a:t>
          </a:r>
        </a:p>
        <a:p>
          <a:pPr marL="171450" indent="-171450" algn="l">
            <a:buFont typeface="Arial" panose="020B0604020202020204" pitchFamily="34" charset="0"/>
            <a:buChar char="•"/>
          </a:pPr>
          <a:r>
            <a:rPr lang="en-US">
              <a:solidFill>
                <a:sysClr val="windowText" lastClr="000000"/>
              </a:solidFill>
            </a:rPr>
            <a:t>EBITDA: Net profit (loss) for the period before net financial items, income tax expense, total depreciation, amortization and impairment </a:t>
          </a:r>
        </a:p>
        <a:p>
          <a:pPr marL="171450" indent="-171450" algn="l">
            <a:buFont typeface="Arial" panose="020B0604020202020204" pitchFamily="34" charset="0"/>
            <a:buChar char="•"/>
          </a:pPr>
          <a:r>
            <a:rPr lang="en-US">
              <a:solidFill>
                <a:sysClr val="windowText" lastClr="000000"/>
              </a:solidFill>
            </a:rPr>
            <a:t>Adjusted EBITDA: EBITDA adjusted for Special Operating Items </a:t>
          </a:r>
        </a:p>
        <a:p>
          <a:pPr marL="171450" indent="-171450" algn="l">
            <a:buFont typeface="Arial" panose="020B0604020202020204" pitchFamily="34" charset="0"/>
            <a:buChar char="•"/>
          </a:pPr>
          <a:r>
            <a:rPr lang="en-US">
              <a:solidFill>
                <a:sysClr val="windowText" lastClr="000000"/>
              </a:solidFill>
            </a:rPr>
            <a:t>EBITDA Margin %: EBITDA divided by Net sales </a:t>
          </a:r>
        </a:p>
        <a:p>
          <a:pPr marL="171450" indent="-171450" algn="l">
            <a:buFont typeface="Arial" panose="020B0604020202020204" pitchFamily="34" charset="0"/>
            <a:buChar char="•"/>
          </a:pPr>
          <a:r>
            <a:rPr lang="en-US">
              <a:solidFill>
                <a:sysClr val="windowText" lastClr="000000"/>
              </a:solidFill>
            </a:rPr>
            <a:t>Adjusted EBITDA Margin %: Adjusted EBITDA divided by Net sales </a:t>
          </a:r>
        </a:p>
        <a:p>
          <a:pPr marL="171450" indent="-171450" algn="l">
            <a:buFont typeface="Arial" panose="020B0604020202020204" pitchFamily="34" charset="0"/>
            <a:buChar char="•"/>
          </a:pPr>
          <a:r>
            <a:rPr lang="en-US">
              <a:solidFill>
                <a:sysClr val="windowText" lastClr="000000"/>
              </a:solidFill>
            </a:rPr>
            <a:t>Gross Margin %: Gross profit divided by Net sales </a:t>
          </a:r>
        </a:p>
        <a:p>
          <a:pPr marL="171450" indent="-171450" algn="l">
            <a:buFont typeface="Arial" panose="020B0604020202020204" pitchFamily="34" charset="0"/>
            <a:buChar char="•"/>
          </a:pPr>
          <a:r>
            <a:rPr lang="en-US">
              <a:solidFill>
                <a:sysClr val="windowText" lastClr="000000"/>
              </a:solidFill>
            </a:rPr>
            <a:t>CAPEX: The sum of Payments for property, plant and equipment and payments for intangibles (included in the condensed consolidated statement of cash flow) </a:t>
          </a:r>
        </a:p>
        <a:p>
          <a:pPr algn="l"/>
          <a:endParaRPr lang="en-US">
            <a:solidFill>
              <a:sysClr val="windowText" lastClr="000000"/>
            </a:solidFill>
          </a:endParaRPr>
        </a:p>
        <a:p>
          <a:pPr algn="l"/>
          <a:endParaRPr lang="en-US">
            <a:solidFill>
              <a:sysClr val="windowText" lastClr="000000"/>
            </a:solidFill>
          </a:endParaRPr>
        </a:p>
        <a:p>
          <a:pPr algn="l"/>
          <a:r>
            <a:rPr lang="en-US">
              <a:solidFill>
                <a:sysClr val="windowText" lastClr="000000"/>
              </a:solidFill>
            </a:rPr>
            <a:t>The Group defines significant items of income and expenditure as “Special Operating Items” (which is also the wording used in the Group’s financing agreements). </a:t>
          </a:r>
        </a:p>
        <a:p>
          <a:pPr algn="l"/>
          <a:endParaRPr lang="en-US" sz="1100">
            <a:solidFill>
              <a:sysClr val="windowText" lastClr="000000"/>
            </a:solidFill>
          </a:endParaRPr>
        </a:p>
        <a:p>
          <a:pPr algn="l"/>
          <a:r>
            <a:rPr lang="en-US" b="1">
              <a:solidFill>
                <a:sysClr val="windowText" lastClr="000000"/>
              </a:solidFill>
            </a:rPr>
            <a:t>As per the Group’s APM guideline, Special Operating Items encompass the following definitions: </a:t>
          </a:r>
        </a:p>
        <a:p>
          <a:pPr marL="171450" indent="-171450" algn="l">
            <a:buFont typeface="Arial" panose="020B0604020202020204" pitchFamily="34" charset="0"/>
            <a:buChar char="•"/>
          </a:pPr>
          <a:r>
            <a:rPr lang="en-US" b="1">
              <a:solidFill>
                <a:sysClr val="windowText" lastClr="000000"/>
              </a:solidFill>
            </a:rPr>
            <a:t>Restructuring costs</a:t>
          </a:r>
          <a:r>
            <a:rPr lang="en-US">
              <a:solidFill>
                <a:sysClr val="windowText" lastClr="000000"/>
              </a:solidFill>
            </a:rPr>
            <a:t>: In the event of the initiation of a restructuring program as defined in IAS 37 Provisions, Contingent Liabilities and Contingent Assets as a restructuring program that materially changes the scope of a business or the manner in which it is conducted. </a:t>
          </a:r>
        </a:p>
        <a:p>
          <a:pPr marL="171450" indent="-171450" algn="l">
            <a:buFont typeface="Arial" panose="020B0604020202020204" pitchFamily="34" charset="0"/>
            <a:buChar char="•"/>
          </a:pPr>
          <a:r>
            <a:rPr lang="en-US" b="1">
              <a:solidFill>
                <a:sysClr val="windowText" lastClr="000000"/>
              </a:solidFill>
            </a:rPr>
            <a:t>Launch costs: </a:t>
          </a:r>
          <a:r>
            <a:rPr lang="en-US">
              <a:solidFill>
                <a:sysClr val="windowText" lastClr="000000"/>
              </a:solidFill>
            </a:rPr>
            <a:t>Costs related to the launch of a new brand. Examples of relevant costs are employment of management team, R&amp;D on packaging and capsules, general start-up cost, and marketing costs from start to end of the launch campaign. </a:t>
          </a:r>
        </a:p>
        <a:p>
          <a:pPr marL="171450" indent="-171450" algn="l">
            <a:buFont typeface="Arial" panose="020B0604020202020204" pitchFamily="34" charset="0"/>
            <a:buChar char="•"/>
          </a:pPr>
          <a:r>
            <a:rPr lang="en-US" b="1">
              <a:solidFill>
                <a:sysClr val="windowText" lastClr="000000"/>
              </a:solidFill>
            </a:rPr>
            <a:t>Transaction related costs: </a:t>
          </a:r>
          <a:r>
            <a:rPr lang="en-US">
              <a:solidFill>
                <a:sysClr val="windowText" lastClr="000000"/>
              </a:solidFill>
            </a:rPr>
            <a:t>These costs include fees to legal and tax advice related to a share issues (unless not carried towards equity) or M&amp;A valuation fees, underwriting fees, roadshow costs, and certain bonus schemes directly linked to such transactions. </a:t>
          </a:r>
        </a:p>
        <a:p>
          <a:pPr marL="171450" indent="-171450" algn="l">
            <a:buFont typeface="Arial" panose="020B0604020202020204" pitchFamily="34" charset="0"/>
            <a:buChar char="•"/>
          </a:pPr>
          <a:r>
            <a:rPr lang="en-US" b="1">
              <a:solidFill>
                <a:sysClr val="windowText" lastClr="000000"/>
              </a:solidFill>
            </a:rPr>
            <a:t>Settlements</a:t>
          </a:r>
          <a:r>
            <a:rPr lang="en-US">
              <a:solidFill>
                <a:sysClr val="windowText" lastClr="000000"/>
              </a:solidFill>
            </a:rPr>
            <a:t>: In the event the Company has paid to or received settlements from other parties. </a:t>
          </a:r>
        </a:p>
        <a:p>
          <a:pPr marL="171450" indent="-171450" algn="l">
            <a:buFont typeface="Arial" panose="020B0604020202020204" pitchFamily="34" charset="0"/>
            <a:buChar char="•"/>
          </a:pPr>
          <a:r>
            <a:rPr lang="en-US" b="1">
              <a:solidFill>
                <a:sysClr val="windowText" lastClr="000000"/>
              </a:solidFill>
            </a:rPr>
            <a:t>Legal and consulting expenses: </a:t>
          </a:r>
          <a:r>
            <a:rPr lang="en-US">
              <a:solidFill>
                <a:sysClr val="windowText" lastClr="000000"/>
              </a:solidFill>
            </a:rPr>
            <a:t>Litigation expenses related to lawsuit settlements, legal and consultancy fees. </a:t>
          </a:r>
        </a:p>
        <a:p>
          <a:pPr marL="171450" indent="-171450" algn="l">
            <a:buFont typeface="Arial" panose="020B0604020202020204" pitchFamily="34" charset="0"/>
            <a:buChar char="•"/>
          </a:pPr>
          <a:r>
            <a:rPr lang="en-US" b="1">
              <a:solidFill>
                <a:sysClr val="windowText" lastClr="000000"/>
              </a:solidFill>
            </a:rPr>
            <a:t>Gains/ losses on sale of assets: </a:t>
          </a:r>
          <a:r>
            <a:rPr lang="en-US">
              <a:solidFill>
                <a:sysClr val="windowText" lastClr="000000"/>
              </a:solidFill>
            </a:rPr>
            <a:t>The sale of property, plant and equipment and intangible assets, and any (material) gains or losses are considered non-recurring. </a:t>
          </a:r>
        </a:p>
        <a:p>
          <a:pPr marL="171450" indent="-171450" algn="l">
            <a:buFont typeface="Arial" panose="020B0604020202020204" pitchFamily="34" charset="0"/>
            <a:buChar char="•"/>
          </a:pPr>
          <a:r>
            <a:rPr lang="en-US" b="1">
              <a:solidFill>
                <a:sysClr val="windowText" lastClr="000000"/>
              </a:solidFill>
            </a:rPr>
            <a:t>Impairments</a:t>
          </a:r>
          <a:r>
            <a:rPr lang="en-US">
              <a:solidFill>
                <a:sysClr val="windowText" lastClr="000000"/>
              </a:solidFill>
            </a:rPr>
            <a:t>: When the (reversal of) impairment is the result of an isolated, non–recurring event, this is considered non-recurring. </a:t>
          </a:r>
        </a:p>
        <a:p>
          <a:pPr marL="171450" indent="-171450" algn="l">
            <a:buFont typeface="Arial" panose="020B0604020202020204" pitchFamily="34" charset="0"/>
            <a:buChar char="•"/>
          </a:pPr>
          <a:r>
            <a:rPr lang="en-US" b="1">
              <a:solidFill>
                <a:sysClr val="windowText" lastClr="000000"/>
              </a:solidFill>
            </a:rPr>
            <a:t>Unrealized gains/losses on financial instruments</a:t>
          </a:r>
          <a:r>
            <a:rPr lang="en-US">
              <a:solidFill>
                <a:sysClr val="windowText" lastClr="000000"/>
              </a:solidFill>
            </a:rPr>
            <a:t>: Unrealized effects related to financial instruments are not part of the company’s normal operations, and any unrealized gains or losses are adjusted. </a:t>
          </a:r>
        </a:p>
        <a:p>
          <a:pPr marL="171450" indent="-171450" algn="l">
            <a:buFont typeface="Arial" panose="020B0604020202020204" pitchFamily="34" charset="0"/>
            <a:buChar char="•"/>
          </a:pPr>
          <a:r>
            <a:rPr lang="en-US" b="1">
              <a:solidFill>
                <a:sysClr val="windowText" lastClr="000000"/>
              </a:solidFill>
            </a:rPr>
            <a:t>Other: </a:t>
          </a:r>
          <a:r>
            <a:rPr lang="en-US">
              <a:solidFill>
                <a:sysClr val="windowText" lastClr="000000"/>
              </a:solidFill>
            </a:rPr>
            <a:t>Other material transactions which are special in nature compared to ordinary operational income or expenses</a:t>
          </a:r>
          <a:endParaRPr 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423864</xdr:colOff>
      <xdr:row>0</xdr:row>
      <xdr:rowOff>182880</xdr:rowOff>
    </xdr:from>
    <xdr:to>
      <xdr:col>1</xdr:col>
      <xdr:colOff>1911350</xdr:colOff>
      <xdr:row>3</xdr:row>
      <xdr:rowOff>55078</xdr:rowOff>
    </xdr:to>
    <xdr:pic>
      <xdr:nvPicPr>
        <xdr:cNvPr id="2" name="Picture 1" descr="Shaping the future">
          <a:extLst>
            <a:ext uri="{FF2B5EF4-FFF2-40B4-BE49-F238E27FC236}">
              <a16:creationId xmlns:a16="http://schemas.microsoft.com/office/drawing/2014/main" id="{F21C882B-B7A2-4505-9400-64D8A2140E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864" y="182880"/>
          <a:ext cx="1490661" cy="472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arl.bachke@akerbiomarine.com" TargetMode="External"/><Relationship Id="rId1" Type="http://schemas.openxmlformats.org/officeDocument/2006/relationships/hyperlink" Target="mailto:ir@akerbiomarine.com" TargetMode="External"/><Relationship Id="rId4"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9595-98AF-4779-9A39-7F1D250B0C20}">
  <sheetPr>
    <tabColor theme="1" tint="0.499984740745262"/>
  </sheetPr>
  <dimension ref="A2:AH80"/>
  <sheetViews>
    <sheetView showGridLines="0" tabSelected="1" zoomScale="70" zoomScaleNormal="70" workbookViewId="0">
      <pane xSplit="1" ySplit="7" topLeftCell="B8" activePane="bottomRight" state="frozen"/>
      <selection pane="topRight" activeCell="B1" sqref="B1"/>
      <selection pane="bottomLeft" activeCell="A8" sqref="A8"/>
      <selection pane="bottomRight"/>
    </sheetView>
  </sheetViews>
  <sheetFormatPr defaultColWidth="9.1796875" defaultRowHeight="14.5" x14ac:dyDescent="0.35"/>
  <cols>
    <col min="1" max="1" width="61.54296875" style="111" bestFit="1" customWidth="1"/>
    <col min="2" max="5" width="10.54296875" style="46" customWidth="1"/>
    <col min="6" max="11" width="10.54296875" style="111" customWidth="1"/>
    <col min="12" max="12" width="10.54296875" customWidth="1"/>
    <col min="13" max="13" width="10.54296875" style="140" customWidth="1"/>
    <col min="14" max="14" width="10.54296875" customWidth="1"/>
    <col min="15" max="16" width="10.54296875" style="111" customWidth="1"/>
    <col min="17" max="29" width="10.54296875" customWidth="1"/>
  </cols>
  <sheetData>
    <row r="2" spans="1:34" ht="15.5" x14ac:dyDescent="0.35">
      <c r="A2" s="156" t="s">
        <v>0</v>
      </c>
      <c r="B2" s="70"/>
      <c r="C2" s="70"/>
      <c r="D2" s="70"/>
      <c r="E2" s="70"/>
      <c r="F2" s="2"/>
      <c r="G2" s="2"/>
      <c r="H2" s="2"/>
      <c r="I2" s="2"/>
      <c r="J2" s="2"/>
      <c r="K2" s="2"/>
      <c r="O2" s="2"/>
      <c r="P2" s="2"/>
    </row>
    <row r="3" spans="1:34" x14ac:dyDescent="0.35">
      <c r="A3" s="2" t="s">
        <v>1</v>
      </c>
      <c r="B3" s="25"/>
      <c r="C3" s="25"/>
      <c r="D3" s="25"/>
      <c r="E3" s="25"/>
      <c r="F3" s="119"/>
      <c r="G3" s="2"/>
      <c r="H3" s="2"/>
      <c r="I3" s="2"/>
      <c r="J3" s="119"/>
      <c r="K3" s="119"/>
      <c r="O3" s="119"/>
      <c r="P3" s="119"/>
    </row>
    <row r="4" spans="1:34" x14ac:dyDescent="0.35">
      <c r="A4" s="339" t="s">
        <v>262</v>
      </c>
      <c r="B4" s="137"/>
      <c r="C4" s="137"/>
      <c r="D4" s="137"/>
      <c r="E4" s="137"/>
      <c r="F4" s="138"/>
      <c r="G4" s="138"/>
      <c r="H4" s="138"/>
      <c r="I4" s="138" t="s">
        <v>2</v>
      </c>
      <c r="J4" s="138"/>
      <c r="K4" s="138"/>
      <c r="L4" s="138"/>
      <c r="M4" s="138"/>
      <c r="O4" s="138"/>
      <c r="P4" s="138"/>
      <c r="Q4" s="138"/>
      <c r="R4" s="138"/>
      <c r="S4" s="138"/>
      <c r="T4" s="138"/>
      <c r="U4" s="138"/>
      <c r="V4" s="138"/>
      <c r="W4" s="138"/>
      <c r="X4" s="138"/>
      <c r="Y4" s="138"/>
      <c r="Z4" s="138"/>
      <c r="AA4" s="138"/>
      <c r="AB4" s="138"/>
      <c r="AC4" s="138"/>
    </row>
    <row r="5" spans="1:34" x14ac:dyDescent="0.35">
      <c r="A5" s="3"/>
      <c r="B5" s="68"/>
      <c r="C5" s="68"/>
      <c r="D5" s="68"/>
      <c r="E5" s="68"/>
      <c r="F5" s="121"/>
      <c r="G5" s="3"/>
      <c r="H5" s="3"/>
      <c r="I5" s="121"/>
      <c r="J5" s="121"/>
      <c r="K5" s="121"/>
      <c r="L5" s="273"/>
      <c r="M5" s="280"/>
      <c r="N5" s="280"/>
      <c r="O5" s="121"/>
      <c r="P5" s="121"/>
      <c r="Q5" s="273"/>
      <c r="R5" s="273"/>
      <c r="S5" s="273"/>
      <c r="T5" s="273"/>
      <c r="U5" s="121"/>
      <c r="V5" s="273"/>
      <c r="W5" s="273"/>
      <c r="X5" s="273"/>
      <c r="Y5" s="273"/>
      <c r="Z5" s="121"/>
      <c r="AA5" s="273"/>
      <c r="AB5" s="273"/>
      <c r="AC5" s="273"/>
    </row>
    <row r="6" spans="1:34" x14ac:dyDescent="0.35">
      <c r="A6" s="4" t="s">
        <v>3</v>
      </c>
      <c r="B6" s="5" t="s">
        <v>4</v>
      </c>
      <c r="C6" s="5" t="s">
        <v>5</v>
      </c>
      <c r="D6" s="5" t="s">
        <v>6</v>
      </c>
      <c r="E6" s="5" t="s">
        <v>7</v>
      </c>
      <c r="F6" s="117" t="s">
        <v>8</v>
      </c>
      <c r="G6" s="5" t="s">
        <v>9</v>
      </c>
      <c r="H6" s="5" t="s">
        <v>10</v>
      </c>
      <c r="I6" s="5" t="s">
        <v>11</v>
      </c>
      <c r="J6" s="5" t="s">
        <v>12</v>
      </c>
      <c r="K6" s="117" t="s">
        <v>13</v>
      </c>
      <c r="L6" s="196" t="s">
        <v>14</v>
      </c>
      <c r="M6" s="5" t="s">
        <v>15</v>
      </c>
      <c r="N6" s="5" t="s">
        <v>16</v>
      </c>
      <c r="O6" s="5" t="s">
        <v>17</v>
      </c>
      <c r="P6" s="117" t="s">
        <v>18</v>
      </c>
      <c r="Q6" s="196" t="s">
        <v>19</v>
      </c>
      <c r="R6" s="196" t="s">
        <v>20</v>
      </c>
      <c r="S6" s="196" t="s">
        <v>21</v>
      </c>
      <c r="T6" s="196" t="s">
        <v>193</v>
      </c>
      <c r="U6" s="117" t="s">
        <v>195</v>
      </c>
      <c r="V6" s="196" t="s">
        <v>224</v>
      </c>
      <c r="W6" s="196" t="s">
        <v>238</v>
      </c>
      <c r="X6" s="196" t="s">
        <v>242</v>
      </c>
      <c r="Y6" s="196" t="s">
        <v>252</v>
      </c>
      <c r="Z6" s="117" t="s">
        <v>253</v>
      </c>
      <c r="AA6" s="196" t="s">
        <v>259</v>
      </c>
      <c r="AB6" s="196" t="s">
        <v>265</v>
      </c>
      <c r="AC6" s="196" t="s">
        <v>267</v>
      </c>
    </row>
    <row r="7" spans="1:34" x14ac:dyDescent="0.35">
      <c r="F7" s="42"/>
      <c r="K7" s="42"/>
      <c r="L7" s="46"/>
      <c r="M7" s="111"/>
      <c r="N7" s="111"/>
      <c r="P7" s="42"/>
      <c r="Q7" s="46"/>
      <c r="R7" s="46"/>
      <c r="S7" s="46"/>
      <c r="T7" s="46"/>
      <c r="U7" s="42"/>
      <c r="V7" s="46"/>
      <c r="W7" s="46"/>
      <c r="X7" s="46"/>
      <c r="Y7" s="46"/>
      <c r="Z7" s="42"/>
      <c r="AA7" s="46"/>
      <c r="AB7" s="46"/>
      <c r="AC7" s="46"/>
    </row>
    <row r="8" spans="1:34" x14ac:dyDescent="0.35">
      <c r="A8" s="111" t="s">
        <v>22</v>
      </c>
      <c r="B8" s="73">
        <v>70.742400000000032</v>
      </c>
      <c r="C8" s="73">
        <v>72.160719999999998</v>
      </c>
      <c r="D8" s="73">
        <v>70.183238000000003</v>
      </c>
      <c r="E8" s="73">
        <v>75.500890000000012</v>
      </c>
      <c r="F8" s="236">
        <v>288.58789000000002</v>
      </c>
      <c r="G8" s="74">
        <v>50.105628000000003</v>
      </c>
      <c r="H8" s="74">
        <v>74.262698</v>
      </c>
      <c r="I8" s="74">
        <v>61.969006999999984</v>
      </c>
      <c r="J8" s="74">
        <v>75.724713000000008</v>
      </c>
      <c r="K8" s="236">
        <v>262.06204599999995</v>
      </c>
      <c r="L8" s="73">
        <v>56.892292999999995</v>
      </c>
      <c r="M8" s="74">
        <v>73.439165000000003</v>
      </c>
      <c r="N8" s="74">
        <v>67.865562000000011</v>
      </c>
      <c r="O8" s="74">
        <v>78.984999999999999</v>
      </c>
      <c r="P8" s="236">
        <v>277.18202000000002</v>
      </c>
      <c r="Q8" s="73">
        <v>69.135000000000005</v>
      </c>
      <c r="R8" s="73">
        <v>88.6</v>
      </c>
      <c r="S8" s="73">
        <v>94.6</v>
      </c>
      <c r="T8" s="73">
        <v>82.9</v>
      </c>
      <c r="U8" s="236">
        <v>335.33500000000004</v>
      </c>
      <c r="V8" s="73">
        <v>48.503999999999998</v>
      </c>
      <c r="W8" s="73">
        <v>49.226000000000006</v>
      </c>
      <c r="X8" s="73">
        <v>49.320000000000007</v>
      </c>
      <c r="Y8" s="73">
        <v>51.978000000000009</v>
      </c>
      <c r="Z8" s="236">
        <v>199.02800000000002</v>
      </c>
      <c r="AA8" s="73">
        <v>50.8</v>
      </c>
      <c r="AB8" s="73">
        <v>55.268550120000015</v>
      </c>
      <c r="AC8" s="73">
        <v>56.839831240000024</v>
      </c>
      <c r="AD8" s="345"/>
    </row>
    <row r="9" spans="1:34" x14ac:dyDescent="0.35">
      <c r="A9" s="111" t="s">
        <v>23</v>
      </c>
      <c r="B9" s="73">
        <v>-47.565528094052503</v>
      </c>
      <c r="C9" s="73">
        <v>-45.92874608205809</v>
      </c>
      <c r="D9" s="73">
        <v>-37.590227395414914</v>
      </c>
      <c r="E9" s="73">
        <v>-47.925668428474481</v>
      </c>
      <c r="F9" s="236">
        <v>-179.01017000000002</v>
      </c>
      <c r="G9" s="74">
        <v>-32.876664523730547</v>
      </c>
      <c r="H9" s="74">
        <v>-44.592386120403823</v>
      </c>
      <c r="I9" s="74">
        <v>-40.489132323080334</v>
      </c>
      <c r="J9" s="74">
        <v>-56.0512439138461</v>
      </c>
      <c r="K9" s="236">
        <v>-174.00200000000001</v>
      </c>
      <c r="L9" s="73">
        <v>-35.835190000000004</v>
      </c>
      <c r="M9" s="74">
        <v>-42.768310497417382</v>
      </c>
      <c r="N9" s="74">
        <v>-36.641129502582658</v>
      </c>
      <c r="O9" s="74">
        <v>-47.13</v>
      </c>
      <c r="P9" s="236">
        <v>-162.37463000000005</v>
      </c>
      <c r="Q9" s="73">
        <v>-48.244999999999997</v>
      </c>
      <c r="R9" s="73">
        <v>-58.7</v>
      </c>
      <c r="S9" s="73">
        <v>-59.412999999999997</v>
      </c>
      <c r="T9" s="73">
        <v>-56.015000000000001</v>
      </c>
      <c r="U9" s="236">
        <v>-222.37299999999999</v>
      </c>
      <c r="V9" s="73">
        <v>-28.065111570878376</v>
      </c>
      <c r="W9" s="73">
        <v>-29.159963307462082</v>
      </c>
      <c r="X9" s="73">
        <v>-31.576620551506622</v>
      </c>
      <c r="Y9" s="73">
        <v>-31.84426424889358</v>
      </c>
      <c r="Z9" s="236">
        <v>-120.64595967874067</v>
      </c>
      <c r="AA9" s="73">
        <v>-28.657861358466324</v>
      </c>
      <c r="AB9" s="73">
        <v>-29.042138641533679</v>
      </c>
      <c r="AC9" s="73">
        <v>-31.959595834097478</v>
      </c>
      <c r="AD9" s="345"/>
    </row>
    <row r="10" spans="1:34" x14ac:dyDescent="0.35">
      <c r="A10" s="281" t="s">
        <v>24</v>
      </c>
      <c r="B10" s="282">
        <v>23.176871905947532</v>
      </c>
      <c r="C10" s="282">
        <v>26.231973917941911</v>
      </c>
      <c r="D10" s="282">
        <v>32.593010604585082</v>
      </c>
      <c r="E10" s="282">
        <v>27.575221571525528</v>
      </c>
      <c r="F10" s="283">
        <v>109.57772</v>
      </c>
      <c r="G10" s="284">
        <v>17.228963476269456</v>
      </c>
      <c r="H10" s="284">
        <v>29.670311879596177</v>
      </c>
      <c r="I10" s="284">
        <v>21.47987467691965</v>
      </c>
      <c r="J10" s="284">
        <v>19.673469086153901</v>
      </c>
      <c r="K10" s="283">
        <v>88.06</v>
      </c>
      <c r="L10" s="282">
        <v>21.057102999999994</v>
      </c>
      <c r="M10" s="284">
        <v>30.670854502582625</v>
      </c>
      <c r="N10" s="284">
        <v>31.22443249741735</v>
      </c>
      <c r="O10" s="284">
        <v>31.854999999999997</v>
      </c>
      <c r="P10" s="283">
        <v>114.80738999999997</v>
      </c>
      <c r="Q10" s="282">
        <v>20.890000000000008</v>
      </c>
      <c r="R10" s="282">
        <v>29.9</v>
      </c>
      <c r="S10" s="282">
        <v>35.200000000000003</v>
      </c>
      <c r="T10" s="282">
        <v>26.885000000000005</v>
      </c>
      <c r="U10" s="283">
        <v>112.87500000000001</v>
      </c>
      <c r="V10" s="282">
        <v>20.438888429121622</v>
      </c>
      <c r="W10" s="282">
        <v>20.066036692537924</v>
      </c>
      <c r="X10" s="282">
        <v>17.743379448493386</v>
      </c>
      <c r="Y10" s="282">
        <v>20.133735751106428</v>
      </c>
      <c r="Z10" s="283">
        <v>78.382040321259353</v>
      </c>
      <c r="AA10" s="282">
        <v>22.142138641533673</v>
      </c>
      <c r="AB10" s="282">
        <v>26.226411478466336</v>
      </c>
      <c r="AC10" s="282">
        <v>24.880235405902546</v>
      </c>
      <c r="AD10" s="345"/>
      <c r="AH10" s="344"/>
    </row>
    <row r="11" spans="1:34" x14ac:dyDescent="0.35">
      <c r="B11" s="73"/>
      <c r="C11" s="73"/>
      <c r="D11" s="73"/>
      <c r="E11" s="73"/>
      <c r="F11" s="236"/>
      <c r="G11" s="74"/>
      <c r="H11" s="74"/>
      <c r="I11" s="74"/>
      <c r="J11" s="74"/>
      <c r="K11" s="236"/>
      <c r="L11" s="73"/>
      <c r="M11" s="74"/>
      <c r="N11" s="74">
        <v>0</v>
      </c>
      <c r="O11" s="74"/>
      <c r="P11" s="236"/>
      <c r="Q11" s="73"/>
      <c r="R11" s="73"/>
      <c r="S11" s="73"/>
      <c r="T11" s="73"/>
      <c r="U11" s="236">
        <v>0</v>
      </c>
      <c r="V11" s="73"/>
      <c r="W11" s="73"/>
      <c r="X11" s="73"/>
      <c r="Y11" s="73"/>
      <c r="Z11" s="236"/>
      <c r="AA11" s="73"/>
      <c r="AB11" s="73"/>
      <c r="AC11" s="73"/>
      <c r="AD11" s="345"/>
    </row>
    <row r="12" spans="1:34" x14ac:dyDescent="0.35">
      <c r="A12" s="111" t="s">
        <v>25</v>
      </c>
      <c r="B12" s="73">
        <v>-18.427</v>
      </c>
      <c r="C12" s="73">
        <v>-21.934206</v>
      </c>
      <c r="D12" s="73">
        <v>-23.602447000000009</v>
      </c>
      <c r="E12" s="73">
        <v>-22.883376999999992</v>
      </c>
      <c r="F12" s="236">
        <v>-86.847030000000004</v>
      </c>
      <c r="G12" s="74">
        <v>-19.681006554107057</v>
      </c>
      <c r="H12" s="74">
        <v>-21.856415369157808</v>
      </c>
      <c r="I12" s="74">
        <v>-21.473050000000004</v>
      </c>
      <c r="J12" s="74">
        <v>-22.694663999999989</v>
      </c>
      <c r="K12" s="236">
        <v>-85.705135923264848</v>
      </c>
      <c r="L12" s="73">
        <v>-22.525003000000002</v>
      </c>
      <c r="M12" s="74">
        <v>-21</v>
      </c>
      <c r="N12" s="74">
        <v>-20.785933310000011</v>
      </c>
      <c r="O12" s="74">
        <v>-22.14</v>
      </c>
      <c r="P12" s="236">
        <v>-86.450936310000017</v>
      </c>
      <c r="Q12" s="73">
        <v>-25.617999999999999</v>
      </c>
      <c r="R12" s="73">
        <v>-18.899999999999999</v>
      </c>
      <c r="S12" s="73">
        <v>-19.100000000000001</v>
      </c>
      <c r="T12" s="73">
        <v>-26.911999999999999</v>
      </c>
      <c r="U12" s="236">
        <v>-90.53</v>
      </c>
      <c r="V12" s="73">
        <v>-19.487344571814589</v>
      </c>
      <c r="W12" s="73">
        <v>-12.786025700907359</v>
      </c>
      <c r="X12" s="73">
        <v>-15.367457159429696</v>
      </c>
      <c r="Y12" s="73">
        <v>-20.393394927929698</v>
      </c>
      <c r="Z12" s="236">
        <v>-61.048239782221948</v>
      </c>
      <c r="AA12" s="73">
        <v>-18.299999999999997</v>
      </c>
      <c r="AB12" s="73">
        <v>-18.100000000000001</v>
      </c>
      <c r="AC12" s="73">
        <v>-15.763659473595339</v>
      </c>
      <c r="AD12" s="345"/>
    </row>
    <row r="13" spans="1:34" x14ac:dyDescent="0.35">
      <c r="A13" s="111" t="s">
        <v>26</v>
      </c>
      <c r="B13" s="73">
        <v>-4.0275800000000004</v>
      </c>
      <c r="C13" s="73">
        <v>-4.2051000000000007</v>
      </c>
      <c r="D13" s="73">
        <v>-4.3081049999999994</v>
      </c>
      <c r="E13" s="73">
        <v>-4.5842750000000017</v>
      </c>
      <c r="F13" s="236">
        <v>-17.125060000000001</v>
      </c>
      <c r="G13" s="74">
        <v>-4.8436400000000006</v>
      </c>
      <c r="H13" s="74">
        <v>-6.767660000000002</v>
      </c>
      <c r="I13" s="74">
        <v>-5.211169999999993</v>
      </c>
      <c r="J13" s="74">
        <v>-2.3472700000000102</v>
      </c>
      <c r="K13" s="236">
        <v>-19.169740000000004</v>
      </c>
      <c r="L13" s="73">
        <v>-4.0650520000000006</v>
      </c>
      <c r="M13" s="74">
        <v>-4.2315520000000015</v>
      </c>
      <c r="N13" s="74">
        <v>-4.1992729999999936</v>
      </c>
      <c r="O13" s="74">
        <v>-3.9</v>
      </c>
      <c r="P13" s="236">
        <v>-16.395876999999995</v>
      </c>
      <c r="Q13" s="73">
        <v>-4.7080000000000002</v>
      </c>
      <c r="R13" s="73">
        <v>-4.9000000000000004</v>
      </c>
      <c r="S13" s="73">
        <v>-5.7</v>
      </c>
      <c r="T13" s="73">
        <v>-5.84</v>
      </c>
      <c r="U13" s="236">
        <v>-21.148</v>
      </c>
      <c r="V13" s="73">
        <v>-3.8213397823404307</v>
      </c>
      <c r="W13" s="73">
        <v>-3.7646602176595687</v>
      </c>
      <c r="X13" s="73">
        <v>-4.1989999999999998</v>
      </c>
      <c r="Y13" s="73">
        <v>-4.8550000000000004</v>
      </c>
      <c r="Z13" s="236">
        <v>-16.625</v>
      </c>
      <c r="AA13" s="73">
        <v>-4.3325315300000016</v>
      </c>
      <c r="AB13" s="73">
        <v>-4.1674684699999984</v>
      </c>
      <c r="AC13" s="73">
        <v>-4.7848924700000008</v>
      </c>
      <c r="AD13" s="345"/>
    </row>
    <row r="14" spans="1:34" x14ac:dyDescent="0.35">
      <c r="A14" s="111" t="s">
        <v>27</v>
      </c>
      <c r="B14" s="73">
        <v>3.0913999999991802E-2</v>
      </c>
      <c r="C14" s="73">
        <v>3.2909999999999999</v>
      </c>
      <c r="D14" s="73">
        <v>5.7727749999999993</v>
      </c>
      <c r="E14" s="73">
        <v>-6.7462289999999916</v>
      </c>
      <c r="F14" s="236">
        <v>2.3484600000000002</v>
      </c>
      <c r="G14" s="74">
        <v>0.15070499999999998</v>
      </c>
      <c r="H14" s="74">
        <v>-0.11305899999999997</v>
      </c>
      <c r="I14" s="74">
        <v>2.9866129999999997</v>
      </c>
      <c r="J14" s="74">
        <v>0.12548199999999998</v>
      </c>
      <c r="K14" s="236">
        <v>3.1497410000000001</v>
      </c>
      <c r="L14" s="73">
        <v>8.2560000000000022E-2</v>
      </c>
      <c r="M14" s="74">
        <v>9.8515090000000001</v>
      </c>
      <c r="N14" s="74">
        <v>0.11266500000000088</v>
      </c>
      <c r="O14" s="74">
        <v>0.14000000000000001</v>
      </c>
      <c r="P14" s="236">
        <v>10.186734000000003</v>
      </c>
      <c r="Q14" s="73">
        <v>-1.4999999999999999E-2</v>
      </c>
      <c r="R14" s="73"/>
      <c r="S14" s="73">
        <v>0.2</v>
      </c>
      <c r="T14" s="73">
        <v>3.907</v>
      </c>
      <c r="U14" s="236">
        <v>3.9919999999999995</v>
      </c>
      <c r="V14" s="73">
        <v>0</v>
      </c>
      <c r="W14" s="73">
        <v>0.96799999999999997</v>
      </c>
      <c r="X14" s="73">
        <v>0.254</v>
      </c>
      <c r="Y14" s="73">
        <v>0.82900000000000018</v>
      </c>
      <c r="Z14" s="236">
        <v>2.0510000000000002</v>
      </c>
      <c r="AA14" s="73">
        <v>0.6</v>
      </c>
      <c r="AB14" s="73">
        <v>0.57514299999999985</v>
      </c>
      <c r="AC14" s="73">
        <v>0.65816799999999986</v>
      </c>
      <c r="AD14" s="345"/>
    </row>
    <row r="15" spans="1:34" x14ac:dyDescent="0.35">
      <c r="A15" s="111" t="s">
        <v>28</v>
      </c>
      <c r="B15" s="73">
        <v>-0.60209599999999985</v>
      </c>
      <c r="C15" s="73">
        <v>-2.577</v>
      </c>
      <c r="D15" s="73">
        <v>-0.58457500000000007</v>
      </c>
      <c r="E15" s="73">
        <v>2.8095710000000005</v>
      </c>
      <c r="F15" s="236">
        <v>-0.95410000000000006</v>
      </c>
      <c r="G15" s="74">
        <v>0</v>
      </c>
      <c r="H15" s="74">
        <v>0</v>
      </c>
      <c r="I15" s="74">
        <v>0</v>
      </c>
      <c r="J15" s="74">
        <v>0</v>
      </c>
      <c r="K15" s="236">
        <v>0</v>
      </c>
      <c r="L15" s="73">
        <v>0</v>
      </c>
      <c r="M15" s="74">
        <v>0</v>
      </c>
      <c r="N15" s="74">
        <v>0</v>
      </c>
      <c r="O15" s="74">
        <v>0</v>
      </c>
      <c r="P15" s="236">
        <v>0</v>
      </c>
      <c r="Q15" s="73"/>
      <c r="R15" s="73"/>
      <c r="S15" s="73"/>
      <c r="T15" s="73"/>
      <c r="U15" s="236">
        <v>0</v>
      </c>
      <c r="V15" s="73">
        <v>0</v>
      </c>
      <c r="W15" s="73">
        <v>0</v>
      </c>
      <c r="X15" s="73">
        <v>0</v>
      </c>
      <c r="Y15" s="73"/>
      <c r="Z15" s="236"/>
      <c r="AA15" s="73"/>
      <c r="AD15" s="345"/>
    </row>
    <row r="16" spans="1:34" x14ac:dyDescent="0.35">
      <c r="A16" s="281" t="s">
        <v>29</v>
      </c>
      <c r="B16" s="282">
        <v>0.15110990594752491</v>
      </c>
      <c r="C16" s="282">
        <v>0.80666791794191339</v>
      </c>
      <c r="D16" s="282">
        <v>9.8706586045850759</v>
      </c>
      <c r="E16" s="282">
        <v>-3.8290884284744555</v>
      </c>
      <c r="F16" s="283">
        <v>6.9999900000000004</v>
      </c>
      <c r="G16" s="282">
        <v>-7.1449780778376031</v>
      </c>
      <c r="H16" s="282">
        <v>0.93317751043836983</v>
      </c>
      <c r="I16" s="282">
        <v>-2.2177323230803445</v>
      </c>
      <c r="J16" s="282">
        <v>-5.1929829138460697</v>
      </c>
      <c r="K16" s="283">
        <v>-13.666</v>
      </c>
      <c r="L16" s="282">
        <v>-5.4503920000000052</v>
      </c>
      <c r="M16" s="284">
        <v>15.260558502582629</v>
      </c>
      <c r="N16" s="284">
        <v>6.3518911874173467</v>
      </c>
      <c r="O16" s="282">
        <v>5.9549999999999956</v>
      </c>
      <c r="P16" s="282">
        <v>22.147310689999962</v>
      </c>
      <c r="Q16" s="282">
        <v>-9.4509999999999916</v>
      </c>
      <c r="R16" s="282">
        <v>6.1999999999999993</v>
      </c>
      <c r="S16" s="282">
        <v>10.500000000000002</v>
      </c>
      <c r="T16" s="282">
        <v>-1.9599999999999937</v>
      </c>
      <c r="U16" s="282">
        <v>5.2890000000000157</v>
      </c>
      <c r="V16" s="282">
        <v>-2.8697959250333973</v>
      </c>
      <c r="W16" s="282">
        <v>4.4833507739709972</v>
      </c>
      <c r="X16" s="282">
        <v>-1.569077710936309</v>
      </c>
      <c r="Y16" s="282">
        <v>-4.2856591768232697</v>
      </c>
      <c r="Z16" s="283">
        <v>-4.2411820388219788</v>
      </c>
      <c r="AA16" s="282">
        <v>0.20960711153367464</v>
      </c>
      <c r="AB16" s="282">
        <v>4.5340860084663355</v>
      </c>
      <c r="AC16" s="282">
        <f>SUM(AC10:AC15)</f>
        <v>4.9898514623072057</v>
      </c>
      <c r="AD16" s="345"/>
    </row>
    <row r="17" spans="1:30" x14ac:dyDescent="0.35">
      <c r="B17" s="73"/>
      <c r="C17" s="73"/>
      <c r="D17" s="73"/>
      <c r="E17" s="73"/>
      <c r="F17" s="236"/>
      <c r="G17" s="74"/>
      <c r="H17" s="74"/>
      <c r="I17" s="74"/>
      <c r="J17" s="74"/>
      <c r="K17" s="236"/>
      <c r="L17" s="73"/>
      <c r="M17" s="74"/>
      <c r="N17" s="74">
        <v>0</v>
      </c>
      <c r="O17" s="74"/>
      <c r="P17" s="236"/>
      <c r="Q17" s="73"/>
      <c r="R17" s="73"/>
      <c r="S17" s="73"/>
      <c r="T17" s="73"/>
      <c r="U17" s="236">
        <v>0</v>
      </c>
      <c r="V17" s="73"/>
      <c r="W17" s="73"/>
      <c r="X17" s="73"/>
      <c r="Y17" s="73"/>
      <c r="Z17" s="236"/>
      <c r="AA17" s="73"/>
      <c r="AB17" s="73"/>
      <c r="AC17" s="73"/>
      <c r="AD17" s="345"/>
    </row>
    <row r="18" spans="1:30" x14ac:dyDescent="0.35">
      <c r="A18" s="111" t="s">
        <v>30</v>
      </c>
      <c r="B18" s="75">
        <v>-1.5581399999999994</v>
      </c>
      <c r="C18" s="75">
        <v>-9.2693099999999991</v>
      </c>
      <c r="D18" s="75">
        <v>-7.3639999999999999</v>
      </c>
      <c r="E18" s="75">
        <v>11.879319999999996</v>
      </c>
      <c r="F18" s="237">
        <v>-6.3121299999999998</v>
      </c>
      <c r="G18" s="74">
        <v>-2.4008400000000001</v>
      </c>
      <c r="H18" s="74">
        <v>-3.6983599999999992</v>
      </c>
      <c r="I18" s="74">
        <v>15.562059999999997</v>
      </c>
      <c r="J18" s="76">
        <v>-3.15</v>
      </c>
      <c r="K18" s="237">
        <v>6.2619999999999996</v>
      </c>
      <c r="L18" s="73">
        <v>-4.7350099999999999</v>
      </c>
      <c r="M18" s="74">
        <v>0.52166999999998975</v>
      </c>
      <c r="N18" s="74">
        <v>-1.1678200000000094</v>
      </c>
      <c r="O18" s="76">
        <v>-4.5540000000000003</v>
      </c>
      <c r="P18" s="236">
        <v>-9.9351600000000211</v>
      </c>
      <c r="Q18" s="73">
        <v>-7.5679999999999996</v>
      </c>
      <c r="R18" s="73">
        <v>-10.199999999999999</v>
      </c>
      <c r="S18" s="73">
        <v>-8.1999999999999993</v>
      </c>
      <c r="T18" s="73">
        <v>-13.237</v>
      </c>
      <c r="U18" s="236">
        <v>-39.305</v>
      </c>
      <c r="V18" s="73">
        <v>0.18062539999998695</v>
      </c>
      <c r="W18" s="73">
        <v>-2.6</v>
      </c>
      <c r="X18" s="73">
        <v>2.7866562595673385</v>
      </c>
      <c r="Y18" s="73">
        <v>-8.322206659567339</v>
      </c>
      <c r="Z18" s="236">
        <v>-7.9549250000000136</v>
      </c>
      <c r="AA18" s="73">
        <v>-1.3</v>
      </c>
      <c r="AB18" s="73">
        <v>-3.3</v>
      </c>
      <c r="AC18" s="73">
        <v>-4.3993838900000029</v>
      </c>
      <c r="AD18" s="345"/>
    </row>
    <row r="19" spans="1:30" x14ac:dyDescent="0.35">
      <c r="A19" s="111" t="s">
        <v>31</v>
      </c>
      <c r="B19" s="75">
        <v>-0.31118000000000007</v>
      </c>
      <c r="C19" s="75">
        <v>4.7430000000000062E-2</v>
      </c>
      <c r="D19" s="75">
        <v>-0.12299000000000002</v>
      </c>
      <c r="E19" s="75">
        <v>-5.76389</v>
      </c>
      <c r="F19" s="237">
        <v>-6.1506300000000005</v>
      </c>
      <c r="G19" s="74">
        <v>-0.30604000000000003</v>
      </c>
      <c r="H19" s="74">
        <v>-0.44291000000000003</v>
      </c>
      <c r="I19" s="74">
        <v>0.15722000000000003</v>
      </c>
      <c r="J19" s="76">
        <v>-0.21315999999999999</v>
      </c>
      <c r="K19" s="237">
        <v>-0.80488999999999999</v>
      </c>
      <c r="L19" s="73">
        <v>0.4145899999999999</v>
      </c>
      <c r="M19" s="74">
        <v>-0.79701999999999984</v>
      </c>
      <c r="N19" s="74">
        <v>-0.60603000000000007</v>
      </c>
      <c r="O19" s="76">
        <v>-1.2</v>
      </c>
      <c r="P19" s="236">
        <v>-2.1884600000000001</v>
      </c>
      <c r="Q19" s="73">
        <v>-0.57099999999999995</v>
      </c>
      <c r="R19" s="73">
        <v>1.6</v>
      </c>
      <c r="S19" s="73">
        <v>-1.1000000000000001</v>
      </c>
      <c r="T19" s="73">
        <v>25.113</v>
      </c>
      <c r="U19" s="236">
        <v>25.041999999999998</v>
      </c>
      <c r="V19" s="73">
        <v>-0.79362625956733845</v>
      </c>
      <c r="W19" s="73">
        <v>-2.6</v>
      </c>
      <c r="X19" s="73">
        <v>2.7866562595673385</v>
      </c>
      <c r="Y19" s="73">
        <v>0.70931500000000003</v>
      </c>
      <c r="Z19" s="236">
        <v>0.10234500000000026</v>
      </c>
      <c r="AA19" s="73">
        <v>-0.6</v>
      </c>
      <c r="AB19" s="73">
        <v>0.2</v>
      </c>
      <c r="AC19" s="73">
        <v>1.9127249999999996</v>
      </c>
      <c r="AD19" s="345"/>
    </row>
    <row r="20" spans="1:30" x14ac:dyDescent="0.35">
      <c r="A20" s="281" t="s">
        <v>239</v>
      </c>
      <c r="B20" s="282">
        <v>-1.7182100940524745</v>
      </c>
      <c r="C20" s="282">
        <v>-8.4152120820580851</v>
      </c>
      <c r="D20" s="282">
        <v>2.3836686045850763</v>
      </c>
      <c r="E20" s="282">
        <v>2.2863415715255404</v>
      </c>
      <c r="F20" s="283">
        <v>-5.4627699999999999</v>
      </c>
      <c r="G20" s="284">
        <v>-9.8518580778376048</v>
      </c>
      <c r="H20" s="284">
        <v>-3.2080924895616292</v>
      </c>
      <c r="I20" s="284">
        <v>13.501547676919651</v>
      </c>
      <c r="J20" s="284">
        <v>-8.4019999999999992</v>
      </c>
      <c r="K20" s="283">
        <v>-8.0079999999999991</v>
      </c>
      <c r="L20" s="282">
        <v>-9.7708120000000047</v>
      </c>
      <c r="M20" s="284">
        <v>14.985208502582617</v>
      </c>
      <c r="N20" s="284">
        <v>4.5780411874173366</v>
      </c>
      <c r="O20" s="284">
        <v>0.2009999999999954</v>
      </c>
      <c r="P20" s="283">
        <v>10.023690689999942</v>
      </c>
      <c r="Q20" s="282">
        <v>-17.589999999999993</v>
      </c>
      <c r="R20" s="282">
        <v>-2.4</v>
      </c>
      <c r="S20" s="282">
        <v>1.1000000000000001</v>
      </c>
      <c r="T20" s="282">
        <v>9.9160000000000057</v>
      </c>
      <c r="U20" s="283">
        <v>-8.9739999999999842</v>
      </c>
      <c r="V20" s="282">
        <v>-3.4827967846007488</v>
      </c>
      <c r="W20" s="282">
        <v>-0.71664922602900294</v>
      </c>
      <c r="X20" s="282">
        <v>4.0042348081983681</v>
      </c>
      <c r="Y20" s="282">
        <v>-11.898550836390609</v>
      </c>
      <c r="Z20" s="282">
        <v>-12.093762038821993</v>
      </c>
      <c r="AA20" s="282">
        <v>-1.6903928884663255</v>
      </c>
      <c r="AB20" s="282">
        <v>1.4340860084663356</v>
      </c>
      <c r="AC20" s="282">
        <f>SUM(AC16:AC19)</f>
        <v>2.5031925723072024</v>
      </c>
      <c r="AD20" s="345"/>
    </row>
    <row r="21" spans="1:30" x14ac:dyDescent="0.35">
      <c r="A21" s="17"/>
      <c r="B21" s="336"/>
      <c r="C21" s="336"/>
      <c r="D21" s="336"/>
      <c r="E21" s="336"/>
      <c r="F21" s="337"/>
      <c r="G21" s="338"/>
      <c r="H21" s="338"/>
      <c r="I21" s="338"/>
      <c r="J21" s="338"/>
      <c r="K21" s="337"/>
      <c r="L21" s="336"/>
      <c r="M21" s="338"/>
      <c r="N21" s="338"/>
      <c r="O21" s="338"/>
      <c r="P21" s="337"/>
      <c r="Q21" s="336"/>
      <c r="R21" s="336"/>
      <c r="S21" s="336"/>
      <c r="T21" s="336"/>
      <c r="U21" s="337"/>
      <c r="V21" s="336"/>
      <c r="W21" s="336"/>
      <c r="X21" s="336">
        <v>0</v>
      </c>
      <c r="Y21" s="336"/>
      <c r="Z21" s="337"/>
      <c r="AA21" s="336"/>
      <c r="AB21" s="336"/>
      <c r="AC21" s="336"/>
      <c r="AD21" s="345"/>
    </row>
    <row r="22" spans="1:30" x14ac:dyDescent="0.35">
      <c r="A22" s="111" t="s">
        <v>240</v>
      </c>
      <c r="B22" s="75"/>
      <c r="C22" s="75"/>
      <c r="D22" s="75"/>
      <c r="E22" s="75"/>
      <c r="F22" s="237"/>
      <c r="G22" s="74"/>
      <c r="H22" s="74"/>
      <c r="I22" s="74"/>
      <c r="J22" s="76"/>
      <c r="K22" s="237"/>
      <c r="L22" s="73"/>
      <c r="M22" s="74"/>
      <c r="N22" s="74"/>
      <c r="O22" s="76"/>
      <c r="P22" s="236"/>
      <c r="Q22" s="73"/>
      <c r="R22" s="73"/>
      <c r="S22" s="73"/>
      <c r="T22" s="73"/>
      <c r="U22" s="236"/>
      <c r="V22" s="73">
        <v>-8.4</v>
      </c>
      <c r="W22" s="73">
        <v>2.4</v>
      </c>
      <c r="X22" s="73">
        <v>204.04063623431026</v>
      </c>
      <c r="Y22" s="73">
        <v>-3.4151070600000097</v>
      </c>
      <c r="Z22" s="236">
        <v>194.62552917431026</v>
      </c>
      <c r="AA22" s="73">
        <v>-1.0999999999999979</v>
      </c>
      <c r="AB22" s="73">
        <v>-16.100000000000001</v>
      </c>
      <c r="AC22" s="73">
        <v>-2.1770180000000003</v>
      </c>
      <c r="AD22" s="345"/>
    </row>
    <row r="23" spans="1:30" x14ac:dyDescent="0.35">
      <c r="A23" s="281" t="s">
        <v>32</v>
      </c>
      <c r="B23" s="282">
        <v>-1.7182100940524745</v>
      </c>
      <c r="C23" s="282">
        <v>-8.4152120820580851</v>
      </c>
      <c r="D23" s="282">
        <v>2.3836686045850763</v>
      </c>
      <c r="E23" s="282">
        <v>2.2863415715255404</v>
      </c>
      <c r="F23" s="283">
        <v>-5.4627699999999999</v>
      </c>
      <c r="G23" s="284">
        <v>-9.8518580778376048</v>
      </c>
      <c r="H23" s="284">
        <v>-3.2080924895616292</v>
      </c>
      <c r="I23" s="284">
        <v>13.501547676919651</v>
      </c>
      <c r="J23" s="284">
        <v>-8.4019999999999992</v>
      </c>
      <c r="K23" s="283">
        <v>-8.0079999999999991</v>
      </c>
      <c r="L23" s="282">
        <v>-9.7708120000000047</v>
      </c>
      <c r="M23" s="284">
        <v>14.985208502582617</v>
      </c>
      <c r="N23" s="284">
        <v>4.5780411874173366</v>
      </c>
      <c r="O23" s="284">
        <v>0.2009999999999954</v>
      </c>
      <c r="P23" s="283">
        <v>10.023690689999942</v>
      </c>
      <c r="Q23" s="282">
        <v>-17.589999999999993</v>
      </c>
      <c r="R23" s="282">
        <v>-2.4</v>
      </c>
      <c r="S23" s="282">
        <v>1.1000000000000001</v>
      </c>
      <c r="T23" s="282">
        <v>9.9160000000000057</v>
      </c>
      <c r="U23" s="283">
        <v>-8.9739999999999842</v>
      </c>
      <c r="V23" s="282">
        <v>-11.88279678460075</v>
      </c>
      <c r="W23" s="282">
        <v>1.683350773970997</v>
      </c>
      <c r="X23" s="282">
        <v>208.04487104250862</v>
      </c>
      <c r="Y23" s="282">
        <v>-15.313657896390618</v>
      </c>
      <c r="Z23" s="282">
        <v>182.53176713548828</v>
      </c>
      <c r="AA23" s="282">
        <v>-2.8903928884663235</v>
      </c>
      <c r="AB23" s="282">
        <v>-14.7</v>
      </c>
      <c r="AC23" s="282">
        <f>SUM(AC20:AC22)</f>
        <v>0.32617457230720204</v>
      </c>
      <c r="AD23" s="345"/>
    </row>
    <row r="24" spans="1:30" x14ac:dyDescent="0.35">
      <c r="A24" s="154"/>
      <c r="B24" s="155"/>
      <c r="C24" s="155"/>
      <c r="D24" s="155"/>
      <c r="E24" s="155"/>
      <c r="F24" s="238"/>
      <c r="G24" s="154"/>
      <c r="H24" s="154"/>
      <c r="I24" s="154"/>
      <c r="J24" s="154"/>
      <c r="K24" s="238"/>
      <c r="L24" s="155"/>
      <c r="M24" s="154"/>
      <c r="N24" s="154"/>
      <c r="O24" s="154"/>
      <c r="P24" s="238"/>
      <c r="Q24" s="155"/>
      <c r="R24" s="155"/>
      <c r="S24" s="155"/>
      <c r="T24" s="155"/>
      <c r="U24" s="238"/>
      <c r="V24" s="155"/>
      <c r="W24" s="155"/>
      <c r="X24" s="155"/>
      <c r="Y24" s="155"/>
      <c r="Z24" s="238"/>
      <c r="AA24" s="155"/>
      <c r="AB24" s="155"/>
      <c r="AC24" s="155"/>
      <c r="AD24" s="345"/>
    </row>
    <row r="25" spans="1:30" x14ac:dyDescent="0.35">
      <c r="A25" s="2" t="s">
        <v>33</v>
      </c>
      <c r="F25" s="42"/>
      <c r="K25" s="42"/>
      <c r="L25" s="46"/>
      <c r="M25" s="111"/>
      <c r="N25" s="111"/>
      <c r="P25" s="42"/>
      <c r="Q25" s="46"/>
      <c r="R25" s="46"/>
      <c r="S25" s="46"/>
      <c r="T25" s="46"/>
      <c r="U25" s="42"/>
      <c r="V25" s="335"/>
      <c r="W25" s="335"/>
      <c r="X25" s="335"/>
      <c r="Y25" s="46"/>
      <c r="Z25" s="42"/>
      <c r="AA25" s="335"/>
      <c r="AB25" s="335"/>
      <c r="AC25" s="335"/>
      <c r="AD25" s="345"/>
    </row>
    <row r="26" spans="1:30" x14ac:dyDescent="0.35">
      <c r="A26" s="2" t="s">
        <v>34</v>
      </c>
      <c r="B26" s="47"/>
      <c r="C26" s="47"/>
      <c r="D26" s="47"/>
      <c r="E26" s="47"/>
      <c r="F26" s="239"/>
      <c r="G26" s="121"/>
      <c r="H26" s="121"/>
      <c r="I26" s="7"/>
      <c r="J26" s="7"/>
      <c r="K26" s="239"/>
      <c r="L26" s="68"/>
      <c r="M26" s="121"/>
      <c r="N26" s="121"/>
      <c r="O26" s="7"/>
      <c r="P26" s="239"/>
      <c r="Q26" s="68"/>
      <c r="R26" s="68"/>
      <c r="S26" s="68"/>
      <c r="T26" s="68"/>
      <c r="U26" s="239"/>
      <c r="V26" s="68"/>
      <c r="W26" s="68"/>
      <c r="X26" s="68"/>
      <c r="Y26" s="68"/>
      <c r="Z26" s="239"/>
      <c r="AA26" s="68"/>
      <c r="AB26" s="68"/>
      <c r="AC26" s="68"/>
      <c r="AD26" s="345"/>
    </row>
    <row r="27" spans="1:30" x14ac:dyDescent="0.35">
      <c r="A27" s="1" t="s">
        <v>255</v>
      </c>
      <c r="B27" s="69">
        <v>-2.4882286911334716E-2</v>
      </c>
      <c r="C27" s="69">
        <v>-0.12186502813031704</v>
      </c>
      <c r="D27" s="69">
        <v>0.03</v>
      </c>
      <c r="E27" s="69">
        <v>0.03</v>
      </c>
      <c r="F27" s="240">
        <v>-7.0000000000000007E-2</v>
      </c>
      <c r="G27" s="50">
        <v>-0.1124819994563703</v>
      </c>
      <c r="H27" s="50">
        <v>-3.6627878194735508E-2</v>
      </c>
      <c r="I27" s="50">
        <v>0.15415174137270676</v>
      </c>
      <c r="J27" s="50">
        <v>-0.10399257838563629</v>
      </c>
      <c r="K27" s="240">
        <v>-9.8950714664035308E-2</v>
      </c>
      <c r="L27" s="69">
        <v>-0.1115566689439691</v>
      </c>
      <c r="M27" s="50">
        <v>0.17</v>
      </c>
      <c r="N27" s="50">
        <v>5.2238242942880979E-2</v>
      </c>
      <c r="O27" s="50">
        <v>0</v>
      </c>
      <c r="P27" s="240">
        <v>0.11</v>
      </c>
      <c r="Q27" s="69">
        <v>0.2</v>
      </c>
      <c r="R27" s="69">
        <v>-0.03</v>
      </c>
      <c r="S27" s="69">
        <v>-0.01</v>
      </c>
      <c r="T27" s="69">
        <v>0.11</v>
      </c>
      <c r="U27" s="240">
        <v>-0.1</v>
      </c>
      <c r="V27" s="69">
        <v>-0.14000000000000001</v>
      </c>
      <c r="W27" s="69">
        <v>-0.03</v>
      </c>
      <c r="X27" s="69">
        <v>3.9773282853344152E-2</v>
      </c>
      <c r="Y27" s="69">
        <v>-0.12383623850414903</v>
      </c>
      <c r="Z27" s="240">
        <v>-0.16373392614919019</v>
      </c>
      <c r="AA27" s="69">
        <v>-3.0632532031072076E-2</v>
      </c>
      <c r="AB27" s="69">
        <v>-6.1084440267066787E-3</v>
      </c>
      <c r="AC27" s="69">
        <v>2.4154344093507609E-2</v>
      </c>
      <c r="AD27" s="345"/>
    </row>
    <row r="28" spans="1:30" x14ac:dyDescent="0.35">
      <c r="A28" s="1" t="s">
        <v>256</v>
      </c>
      <c r="B28" s="69">
        <v>-2.4882286911334716E-2</v>
      </c>
      <c r="C28" s="69">
        <v>-0.12186502813031704</v>
      </c>
      <c r="D28" s="69">
        <v>0.03</v>
      </c>
      <c r="E28" s="69">
        <v>0.03</v>
      </c>
      <c r="F28" s="240">
        <v>-7.0000000000000007E-2</v>
      </c>
      <c r="G28" s="50">
        <v>-0.1124819994563703</v>
      </c>
      <c r="H28" s="50">
        <v>-3.6627878194735508E-2</v>
      </c>
      <c r="I28" s="50">
        <v>0.15415174137270676</v>
      </c>
      <c r="J28" s="50">
        <v>-0.10399257838563629</v>
      </c>
      <c r="K28" s="240">
        <v>-9.8950714664035308E-2</v>
      </c>
      <c r="L28" s="69">
        <v>-0.1115566689439691</v>
      </c>
      <c r="M28" s="50">
        <v>0.17</v>
      </c>
      <c r="N28" s="50">
        <v>5.2238242942880979E-2</v>
      </c>
      <c r="O28" s="50">
        <v>0</v>
      </c>
      <c r="P28" s="240">
        <v>0.11</v>
      </c>
      <c r="Q28" s="69">
        <v>0.2</v>
      </c>
      <c r="R28" s="69">
        <v>-0.03</v>
      </c>
      <c r="S28" s="69">
        <v>-0.01</v>
      </c>
      <c r="T28" s="69">
        <v>0.11</v>
      </c>
      <c r="U28" s="240">
        <v>-0.1</v>
      </c>
      <c r="V28" s="69">
        <v>-0.14000000000000001</v>
      </c>
      <c r="W28" s="69">
        <v>-0.03</v>
      </c>
      <c r="X28" s="69">
        <v>3.9773282853344152E-2</v>
      </c>
      <c r="Y28" s="69">
        <v>-0.12383623850414903</v>
      </c>
      <c r="Z28" s="240">
        <v>-0.16373392614919019</v>
      </c>
      <c r="AA28" s="69">
        <v>-3.0632532031072076E-2</v>
      </c>
      <c r="AB28" s="69">
        <v>-6.1084440267066787E-3</v>
      </c>
      <c r="AC28" s="69">
        <v>2.4154344093507609E-2</v>
      </c>
      <c r="AD28" s="345"/>
    </row>
    <row r="29" spans="1:30" x14ac:dyDescent="0.35">
      <c r="A29" s="1" t="s">
        <v>257</v>
      </c>
      <c r="B29" s="69"/>
      <c r="C29" s="69"/>
      <c r="D29" s="69"/>
      <c r="E29" s="69"/>
      <c r="F29" s="240"/>
      <c r="G29" s="50"/>
      <c r="H29" s="50"/>
      <c r="I29" s="50"/>
      <c r="J29" s="50"/>
      <c r="K29" s="240"/>
      <c r="L29" s="69"/>
      <c r="M29" s="50"/>
      <c r="N29" s="50"/>
      <c r="O29" s="50"/>
      <c r="P29" s="240"/>
      <c r="Q29" s="69"/>
      <c r="R29" s="69"/>
      <c r="S29" s="69"/>
      <c r="T29" s="69"/>
      <c r="U29" s="240"/>
      <c r="V29" s="69"/>
      <c r="W29" s="69">
        <v>0.04</v>
      </c>
      <c r="X29" s="69">
        <v>2.33</v>
      </c>
      <c r="Y29" s="69">
        <v>-4.5790117111688088E-2</v>
      </c>
      <c r="Z29" s="240">
        <v>2.2332231951489572</v>
      </c>
      <c r="AA29" s="69">
        <v>-1.448810853813629E-2</v>
      </c>
      <c r="AB29" s="69">
        <v>-0.19470647515663281</v>
      </c>
      <c r="AC29" s="69">
        <v>-0.21919070458265535</v>
      </c>
      <c r="AD29" s="345"/>
    </row>
    <row r="30" spans="1:30" x14ac:dyDescent="0.35">
      <c r="A30" s="1" t="s">
        <v>258</v>
      </c>
      <c r="B30" s="69"/>
      <c r="C30" s="69"/>
      <c r="D30" s="69"/>
      <c r="E30" s="69"/>
      <c r="F30" s="240"/>
      <c r="G30" s="50"/>
      <c r="H30" s="50"/>
      <c r="I30" s="50"/>
      <c r="J30" s="50"/>
      <c r="K30" s="240"/>
      <c r="L30" s="69"/>
      <c r="M30" s="50"/>
      <c r="N30" s="50"/>
      <c r="O30" s="50"/>
      <c r="P30" s="240"/>
      <c r="Q30" s="69"/>
      <c r="R30" s="69"/>
      <c r="S30" s="69"/>
      <c r="T30" s="69"/>
      <c r="U30" s="240"/>
      <c r="V30" s="69"/>
      <c r="W30" s="69">
        <v>0.04</v>
      </c>
      <c r="X30" s="69">
        <v>2.33</v>
      </c>
      <c r="Y30" s="69">
        <v>-4.5790117111688088E-2</v>
      </c>
      <c r="Z30" s="240">
        <v>2.2332231951489572</v>
      </c>
      <c r="AA30" s="69">
        <v>-1.448810853813629E-2</v>
      </c>
      <c r="AB30" s="69">
        <v>-0.19470647515663281</v>
      </c>
      <c r="AC30" s="69">
        <v>-0.21919070458265535</v>
      </c>
      <c r="AD30" s="345"/>
    </row>
    <row r="31" spans="1:30" x14ac:dyDescent="0.35">
      <c r="F31" s="42"/>
      <c r="K31" s="42"/>
      <c r="L31" s="46"/>
      <c r="M31" s="111"/>
      <c r="N31" s="111"/>
      <c r="P31" s="42"/>
      <c r="Q31" s="46"/>
      <c r="R31" s="46"/>
      <c r="S31" s="46"/>
      <c r="T31" s="46"/>
      <c r="U31" s="42"/>
      <c r="V31" s="46"/>
      <c r="W31" s="46"/>
      <c r="X31" s="46"/>
      <c r="Y31" s="46"/>
      <c r="Z31" s="42"/>
      <c r="AA31" s="46"/>
      <c r="AB31" s="46"/>
      <c r="AC31" s="46"/>
      <c r="AD31" s="345"/>
    </row>
    <row r="32" spans="1:30" x14ac:dyDescent="0.35">
      <c r="F32" s="42"/>
      <c r="K32" s="42"/>
      <c r="L32" s="46"/>
      <c r="M32" s="111"/>
      <c r="N32" s="111"/>
      <c r="P32" s="42"/>
      <c r="Q32" s="46"/>
      <c r="R32" s="46"/>
      <c r="S32" s="46"/>
      <c r="T32" s="46"/>
      <c r="U32" s="42"/>
      <c r="V32" s="46"/>
      <c r="W32" s="46"/>
      <c r="X32" s="46"/>
      <c r="Y32" s="46"/>
      <c r="Z32" s="42"/>
      <c r="AA32" s="46"/>
      <c r="AB32" s="46"/>
      <c r="AC32" s="46"/>
      <c r="AD32" s="345"/>
    </row>
    <row r="33" spans="1:30" x14ac:dyDescent="0.35">
      <c r="A33" s="2" t="s">
        <v>35</v>
      </c>
      <c r="B33" s="70"/>
      <c r="C33" s="70"/>
      <c r="D33" s="70"/>
      <c r="E33" s="70"/>
      <c r="F33" s="241"/>
      <c r="G33" s="2"/>
      <c r="H33" s="2"/>
      <c r="I33" s="8"/>
      <c r="J33" s="2"/>
      <c r="K33" s="241"/>
      <c r="L33" s="70"/>
      <c r="M33" s="2"/>
      <c r="N33" s="2"/>
      <c r="O33" s="2"/>
      <c r="P33" s="241"/>
      <c r="Q33" s="70"/>
      <c r="R33" s="70"/>
      <c r="S33" s="70"/>
      <c r="T33" s="70"/>
      <c r="U33" s="241"/>
      <c r="V33" s="70"/>
      <c r="W33" s="70"/>
      <c r="X33" s="70"/>
      <c r="Y33" s="70"/>
      <c r="Z33" s="241"/>
      <c r="AA33" s="70"/>
      <c r="AB33" s="70"/>
      <c r="AC33" s="70"/>
      <c r="AD33" s="345"/>
    </row>
    <row r="34" spans="1:30" x14ac:dyDescent="0.35">
      <c r="A34" s="2" t="s">
        <v>36</v>
      </c>
      <c r="B34" s="70"/>
      <c r="C34" s="70"/>
      <c r="D34" s="70"/>
      <c r="E34" s="70"/>
      <c r="F34" s="241"/>
      <c r="G34" s="2"/>
      <c r="H34" s="2"/>
      <c r="I34" s="2"/>
      <c r="J34" s="2"/>
      <c r="K34" s="241"/>
      <c r="L34" s="70"/>
      <c r="M34" s="2"/>
      <c r="N34" s="2"/>
      <c r="O34" s="2"/>
      <c r="P34" s="241"/>
      <c r="Q34" s="70"/>
      <c r="R34" s="70"/>
      <c r="S34" s="70"/>
      <c r="T34" s="70"/>
      <c r="U34" s="241"/>
      <c r="V34" s="70"/>
      <c r="W34" s="70"/>
      <c r="X34" s="70"/>
      <c r="Y34" s="70"/>
      <c r="Z34" s="241"/>
      <c r="AA34" s="70"/>
      <c r="AB34" s="70"/>
      <c r="AC34" s="70"/>
      <c r="AD34" s="345"/>
    </row>
    <row r="35" spans="1:30" x14ac:dyDescent="0.35">
      <c r="A35" s="9"/>
      <c r="B35" s="71"/>
      <c r="C35" s="71"/>
      <c r="D35" s="71"/>
      <c r="E35" s="71"/>
      <c r="F35" s="242"/>
      <c r="G35" s="9"/>
      <c r="H35" s="9"/>
      <c r="I35" s="9"/>
      <c r="J35" s="9"/>
      <c r="K35" s="242"/>
      <c r="L35" s="71"/>
      <c r="M35" s="9"/>
      <c r="N35" s="9"/>
      <c r="O35" s="9"/>
      <c r="P35" s="242"/>
      <c r="Q35" s="71"/>
      <c r="R35" s="71"/>
      <c r="S35" s="71"/>
      <c r="T35" s="71"/>
      <c r="U35" s="242"/>
      <c r="V35" s="71"/>
      <c r="W35" s="71"/>
      <c r="X35" s="71"/>
      <c r="Y35" s="71"/>
      <c r="Z35" s="242"/>
      <c r="AA35" s="71"/>
      <c r="AB35" s="71"/>
      <c r="AC35" s="71"/>
      <c r="AD35" s="345"/>
    </row>
    <row r="36" spans="1:30" x14ac:dyDescent="0.35">
      <c r="A36" s="1"/>
      <c r="B36" s="68"/>
      <c r="C36" s="68"/>
      <c r="D36" s="68"/>
      <c r="E36" s="68"/>
      <c r="F36" s="176"/>
      <c r="G36" s="121"/>
      <c r="H36" s="121"/>
      <c r="I36" s="121"/>
      <c r="J36" s="121"/>
      <c r="K36" s="176"/>
      <c r="L36" s="68"/>
      <c r="M36" s="121"/>
      <c r="N36" s="121"/>
      <c r="O36" s="121"/>
      <c r="P36" s="176"/>
      <c r="Q36" s="68"/>
      <c r="R36" s="68"/>
      <c r="S36" s="68"/>
      <c r="T36" s="68"/>
      <c r="U36" s="176"/>
      <c r="V36" s="68"/>
      <c r="W36" s="68"/>
      <c r="X36" s="68"/>
      <c r="Y36" s="68"/>
      <c r="Z36" s="176"/>
      <c r="AA36" s="68"/>
      <c r="AB36" s="68"/>
      <c r="AC36" s="68"/>
      <c r="AD36" s="345"/>
    </row>
    <row r="37" spans="1:30" x14ac:dyDescent="0.35">
      <c r="A37" s="4" t="s">
        <v>3</v>
      </c>
      <c r="B37" s="5" t="s">
        <v>4</v>
      </c>
      <c r="C37" s="5" t="s">
        <v>5</v>
      </c>
      <c r="D37" s="5" t="s">
        <v>6</v>
      </c>
      <c r="E37" s="5" t="s">
        <v>7</v>
      </c>
      <c r="F37" s="117" t="s">
        <v>8</v>
      </c>
      <c r="G37" s="5" t="s">
        <v>9</v>
      </c>
      <c r="H37" s="5" t="s">
        <v>10</v>
      </c>
      <c r="I37" s="5" t="s">
        <v>11</v>
      </c>
      <c r="J37" s="5" t="s">
        <v>12</v>
      </c>
      <c r="K37" s="117" t="s">
        <v>13</v>
      </c>
      <c r="L37" s="196" t="s">
        <v>14</v>
      </c>
      <c r="M37" s="5" t="s">
        <v>15</v>
      </c>
      <c r="N37" s="5" t="s">
        <v>16</v>
      </c>
      <c r="O37" s="5" t="s">
        <v>17</v>
      </c>
      <c r="P37" s="117" t="s">
        <v>18</v>
      </c>
      <c r="Q37" s="196" t="s">
        <v>19</v>
      </c>
      <c r="R37" s="196" t="s">
        <v>20</v>
      </c>
      <c r="S37" s="196" t="s">
        <v>21</v>
      </c>
      <c r="T37" s="196" t="s">
        <v>193</v>
      </c>
      <c r="U37" s="117" t="s">
        <v>195</v>
      </c>
      <c r="V37" s="196" t="s">
        <v>19</v>
      </c>
      <c r="W37" s="196" t="s">
        <v>238</v>
      </c>
      <c r="X37" s="196" t="s">
        <v>242</v>
      </c>
      <c r="Y37" s="196" t="s">
        <v>252</v>
      </c>
      <c r="Z37" s="117" t="s">
        <v>253</v>
      </c>
      <c r="AA37" s="196" t="s">
        <v>259</v>
      </c>
      <c r="AB37" s="196" t="s">
        <v>265</v>
      </c>
      <c r="AC37" s="196" t="s">
        <v>267</v>
      </c>
      <c r="AD37" s="345"/>
    </row>
    <row r="38" spans="1:30" x14ac:dyDescent="0.35">
      <c r="A38" s="10"/>
      <c r="B38" s="72"/>
      <c r="C38" s="72"/>
      <c r="D38" s="72"/>
      <c r="E38" s="72"/>
      <c r="F38" s="243"/>
      <c r="G38" s="11"/>
      <c r="H38" s="11"/>
      <c r="I38" s="12"/>
      <c r="J38" s="12"/>
      <c r="K38" s="243"/>
      <c r="L38" s="197"/>
      <c r="M38" s="11"/>
      <c r="N38" s="11"/>
      <c r="O38" s="12"/>
      <c r="P38" s="243"/>
      <c r="Q38" s="197"/>
      <c r="R38" s="197"/>
      <c r="S38" s="197"/>
      <c r="T38" s="197"/>
      <c r="U38" s="243">
        <v>0</v>
      </c>
      <c r="V38" s="197"/>
      <c r="W38" s="197"/>
      <c r="X38" s="197"/>
      <c r="Y38" s="197"/>
      <c r="Z38" s="243"/>
      <c r="AA38" s="197"/>
      <c r="AB38" s="197"/>
      <c r="AC38" s="197"/>
      <c r="AD38" s="345"/>
    </row>
    <row r="39" spans="1:30" x14ac:dyDescent="0.35">
      <c r="A39" s="2" t="s">
        <v>32</v>
      </c>
      <c r="B39" s="77">
        <v>-1.7182100940524745</v>
      </c>
      <c r="C39" s="77">
        <v>-8.4152120820580851</v>
      </c>
      <c r="D39" s="77">
        <v>2.3836686045850763</v>
      </c>
      <c r="E39" s="77">
        <v>2.2863415715255404</v>
      </c>
      <c r="F39" s="244">
        <v>-5.4627699999999999</v>
      </c>
      <c r="G39" s="78">
        <v>-9.8518580778376048</v>
      </c>
      <c r="H39" s="78">
        <v>-3.2080924895616292</v>
      </c>
      <c r="I39" s="78">
        <v>13.501547676919651</v>
      </c>
      <c r="J39" s="78">
        <v>-9.1083029138460798</v>
      </c>
      <c r="K39" s="244">
        <v>-8.0079999999999991</v>
      </c>
      <c r="L39" s="77">
        <v>-9.7708120000000047</v>
      </c>
      <c r="M39" s="78">
        <v>14.985208502582617</v>
      </c>
      <c r="N39" s="78">
        <v>4.5780411874173366</v>
      </c>
      <c r="O39" s="78">
        <v>0.2009999999999954</v>
      </c>
      <c r="P39" s="244">
        <v>10.023690689999942</v>
      </c>
      <c r="Q39" s="77">
        <v>-17.59</v>
      </c>
      <c r="R39" s="77">
        <v>-2.4</v>
      </c>
      <c r="S39" s="77">
        <v>1.1000000000000001</v>
      </c>
      <c r="T39" s="77">
        <v>9.9160000000000057</v>
      </c>
      <c r="U39" s="244">
        <v>-8.9739999999999913</v>
      </c>
      <c r="V39" s="77">
        <v>-4.6030282702378207</v>
      </c>
      <c r="W39" s="77">
        <v>-1.2999999999999936</v>
      </c>
      <c r="X39" s="77">
        <v>210.07779383711244</v>
      </c>
      <c r="Y39" s="77">
        <v>-14.873689366943653</v>
      </c>
      <c r="Z39" s="245">
        <v>181.46319552509433</v>
      </c>
      <c r="AA39" s="77">
        <v>-2.8903928884663235</v>
      </c>
      <c r="AB39" s="77">
        <v>-14.7</v>
      </c>
      <c r="AC39" s="77">
        <f>+AC23</f>
        <v>0.32617457230720204</v>
      </c>
      <c r="AD39" s="345"/>
    </row>
    <row r="40" spans="1:30" x14ac:dyDescent="0.35">
      <c r="A40" s="10"/>
      <c r="B40" s="79"/>
      <c r="C40" s="79"/>
      <c r="D40" s="79"/>
      <c r="E40" s="79"/>
      <c r="F40" s="245"/>
      <c r="G40" s="80"/>
      <c r="H40" s="80"/>
      <c r="I40" s="81"/>
      <c r="J40" s="81"/>
      <c r="K40" s="245"/>
      <c r="L40" s="198">
        <v>0</v>
      </c>
      <c r="M40" s="80">
        <v>0</v>
      </c>
      <c r="N40" s="80">
        <v>0</v>
      </c>
      <c r="O40" s="81"/>
      <c r="P40" s="245"/>
      <c r="Q40" s="198"/>
      <c r="R40" s="198"/>
      <c r="S40" s="198"/>
      <c r="T40" s="198"/>
      <c r="U40" s="245"/>
      <c r="V40" s="198"/>
      <c r="W40" s="198"/>
      <c r="X40" s="198"/>
      <c r="Y40" s="198"/>
      <c r="Z40" s="245"/>
      <c r="AA40" s="198"/>
      <c r="AB40" s="198"/>
      <c r="AC40" s="198"/>
      <c r="AD40" s="345"/>
    </row>
    <row r="41" spans="1:30" x14ac:dyDescent="0.35">
      <c r="A41" s="13" t="s">
        <v>37</v>
      </c>
      <c r="B41" s="82">
        <v>0</v>
      </c>
      <c r="C41" s="82">
        <v>0</v>
      </c>
      <c r="D41" s="82">
        <v>0</v>
      </c>
      <c r="E41" s="82">
        <v>0</v>
      </c>
      <c r="F41" s="246">
        <v>0</v>
      </c>
      <c r="G41" s="80">
        <v>0</v>
      </c>
      <c r="H41" s="80">
        <v>0</v>
      </c>
      <c r="I41" s="81">
        <v>0</v>
      </c>
      <c r="J41" s="83">
        <v>0</v>
      </c>
      <c r="K41" s="246">
        <v>0</v>
      </c>
      <c r="L41" s="198">
        <v>0</v>
      </c>
      <c r="M41" s="80">
        <v>0</v>
      </c>
      <c r="N41" s="80">
        <v>0</v>
      </c>
      <c r="O41" s="83">
        <v>0</v>
      </c>
      <c r="P41" s="246">
        <v>0</v>
      </c>
      <c r="Q41" s="198"/>
      <c r="R41" s="198"/>
      <c r="S41" s="198"/>
      <c r="T41" s="198"/>
      <c r="U41" s="246"/>
      <c r="V41" s="198"/>
      <c r="W41" s="198"/>
      <c r="X41" s="198"/>
      <c r="Y41" s="198"/>
      <c r="Z41" s="246"/>
      <c r="AA41" s="198"/>
      <c r="AB41" s="198"/>
      <c r="AC41" s="198"/>
      <c r="AD41" s="345"/>
    </row>
    <row r="42" spans="1:30" x14ac:dyDescent="0.35">
      <c r="A42" s="14" t="s">
        <v>38</v>
      </c>
      <c r="B42" s="84">
        <v>0</v>
      </c>
      <c r="C42" s="84">
        <v>0</v>
      </c>
      <c r="D42" s="84">
        <v>0</v>
      </c>
      <c r="E42" s="84">
        <v>-7.9000000000000001E-2</v>
      </c>
      <c r="F42" s="247">
        <v>-7.9000000000000001E-2</v>
      </c>
      <c r="G42" s="85">
        <v>0</v>
      </c>
      <c r="H42" s="85">
        <v>0</v>
      </c>
      <c r="I42" s="85">
        <v>0</v>
      </c>
      <c r="J42" s="85">
        <v>-2.1000000000000001E-2</v>
      </c>
      <c r="K42" s="247">
        <v>-2.1000000000000001E-2</v>
      </c>
      <c r="L42" s="84">
        <v>0</v>
      </c>
      <c r="M42" s="85">
        <v>0</v>
      </c>
      <c r="N42" s="85">
        <v>0</v>
      </c>
      <c r="O42" s="85">
        <v>-2.1000000000000001E-2</v>
      </c>
      <c r="P42" s="247">
        <v>-2.1000000000000001E-2</v>
      </c>
      <c r="Q42" s="84">
        <v>0</v>
      </c>
      <c r="R42" s="84">
        <v>0</v>
      </c>
      <c r="S42" s="84">
        <v>0</v>
      </c>
      <c r="T42" s="84">
        <v>-4.8000000000000001E-2</v>
      </c>
      <c r="U42" s="247">
        <v>-4.8000000000000001E-2</v>
      </c>
      <c r="V42" s="84">
        <v>0</v>
      </c>
      <c r="W42" s="84">
        <v>0</v>
      </c>
      <c r="X42" s="84">
        <v>0</v>
      </c>
      <c r="Y42" s="84">
        <v>0</v>
      </c>
      <c r="Z42" s="247">
        <v>0</v>
      </c>
      <c r="AA42" s="84">
        <v>0</v>
      </c>
      <c r="AB42" s="84"/>
      <c r="AC42" s="84"/>
      <c r="AD42" s="345"/>
    </row>
    <row r="43" spans="1:30" x14ac:dyDescent="0.35">
      <c r="A43" s="15" t="s">
        <v>39</v>
      </c>
      <c r="B43" s="77">
        <v>0</v>
      </c>
      <c r="C43" s="77">
        <v>0</v>
      </c>
      <c r="D43" s="77">
        <v>0</v>
      </c>
      <c r="E43" s="77">
        <v>-7.9000000000000001E-2</v>
      </c>
      <c r="F43" s="244">
        <v>-7.9000000000000001E-2</v>
      </c>
      <c r="G43" s="78">
        <v>0</v>
      </c>
      <c r="H43" s="78">
        <v>0</v>
      </c>
      <c r="I43" s="78">
        <v>0</v>
      </c>
      <c r="J43" s="78">
        <v>-2.1000000000000001E-2</v>
      </c>
      <c r="K43" s="244">
        <v>-2.1000000000000001E-2</v>
      </c>
      <c r="L43" s="77">
        <v>0</v>
      </c>
      <c r="M43" s="78">
        <v>0</v>
      </c>
      <c r="N43" s="78">
        <v>0</v>
      </c>
      <c r="O43" s="78">
        <v>-2.1000000000000001E-2</v>
      </c>
      <c r="P43" s="244">
        <v>-2.1000000000000001E-2</v>
      </c>
      <c r="Q43" s="77">
        <v>0</v>
      </c>
      <c r="R43" s="77">
        <v>0</v>
      </c>
      <c r="S43" s="77">
        <v>0</v>
      </c>
      <c r="T43" s="77"/>
      <c r="U43" s="244">
        <v>0</v>
      </c>
      <c r="V43" s="77">
        <v>0</v>
      </c>
      <c r="W43" s="77">
        <v>0</v>
      </c>
      <c r="X43" s="77">
        <v>0</v>
      </c>
      <c r="Y43" s="77">
        <v>0</v>
      </c>
      <c r="Z43" s="77">
        <v>0</v>
      </c>
      <c r="AA43" s="77">
        <v>0</v>
      </c>
      <c r="AB43" s="77"/>
      <c r="AC43" s="77"/>
      <c r="AD43" s="345"/>
    </row>
    <row r="44" spans="1:30" x14ac:dyDescent="0.35">
      <c r="A44" s="15"/>
      <c r="B44" s="79">
        <v>0</v>
      </c>
      <c r="C44" s="79">
        <v>0</v>
      </c>
      <c r="D44" s="79">
        <v>0</v>
      </c>
      <c r="E44" s="79">
        <v>0</v>
      </c>
      <c r="F44" s="245">
        <v>0</v>
      </c>
      <c r="G44" s="80">
        <v>0</v>
      </c>
      <c r="H44" s="80">
        <v>0</v>
      </c>
      <c r="I44" s="81">
        <v>0</v>
      </c>
      <c r="J44" s="81">
        <v>0</v>
      </c>
      <c r="K44" s="245">
        <v>0</v>
      </c>
      <c r="L44" s="198">
        <v>0</v>
      </c>
      <c r="M44" s="80">
        <v>0</v>
      </c>
      <c r="N44" s="80">
        <v>0</v>
      </c>
      <c r="O44" s="81">
        <v>0</v>
      </c>
      <c r="P44" s="245">
        <v>0</v>
      </c>
      <c r="Q44" s="198"/>
      <c r="R44" s="198"/>
      <c r="S44" s="198"/>
      <c r="T44" s="198"/>
      <c r="U44" s="245">
        <v>0</v>
      </c>
      <c r="V44" s="198"/>
      <c r="W44" s="198"/>
      <c r="X44" s="198"/>
      <c r="Y44" s="198"/>
      <c r="Z44" s="245"/>
      <c r="AA44" s="198"/>
      <c r="AB44" s="198"/>
      <c r="AC44" s="198"/>
      <c r="AD44" s="345"/>
    </row>
    <row r="45" spans="1:30" x14ac:dyDescent="0.35">
      <c r="A45" s="45" t="s">
        <v>40</v>
      </c>
      <c r="B45" s="86">
        <v>-1.4E-2</v>
      </c>
      <c r="C45" s="86">
        <v>0</v>
      </c>
      <c r="D45" s="86">
        <v>0</v>
      </c>
      <c r="E45" s="86">
        <v>3.0000000000000001E-3</v>
      </c>
      <c r="F45" s="248">
        <v>-1.0999999999999999E-2</v>
      </c>
      <c r="G45" s="87">
        <v>0</v>
      </c>
      <c r="H45" s="87">
        <v>0</v>
      </c>
      <c r="I45" s="87">
        <v>0</v>
      </c>
      <c r="J45" s="87">
        <v>0</v>
      </c>
      <c r="K45" s="248">
        <v>0</v>
      </c>
      <c r="L45" s="86">
        <v>0</v>
      </c>
      <c r="M45" s="87">
        <v>0</v>
      </c>
      <c r="N45" s="87">
        <v>0</v>
      </c>
      <c r="O45" s="87">
        <v>0</v>
      </c>
      <c r="P45" s="248">
        <v>0</v>
      </c>
      <c r="Q45" s="94">
        <v>0</v>
      </c>
      <c r="R45" s="94">
        <v>0</v>
      </c>
      <c r="S45" s="94">
        <v>0</v>
      </c>
      <c r="T45" s="94"/>
      <c r="U45" s="248">
        <v>0</v>
      </c>
      <c r="V45" s="94">
        <v>0</v>
      </c>
      <c r="W45" s="94">
        <v>0</v>
      </c>
      <c r="X45" s="94">
        <v>0</v>
      </c>
      <c r="Y45" s="94"/>
      <c r="Z45" s="248"/>
      <c r="AA45" s="94">
        <v>0</v>
      </c>
      <c r="AB45" s="94"/>
      <c r="AC45" s="94"/>
      <c r="AD45" s="345"/>
    </row>
    <row r="46" spans="1:30" x14ac:dyDescent="0.35">
      <c r="A46" s="14" t="s">
        <v>41</v>
      </c>
      <c r="B46" s="88">
        <v>0</v>
      </c>
      <c r="C46" s="88">
        <v>0</v>
      </c>
      <c r="D46" s="88">
        <v>0</v>
      </c>
      <c r="E46" s="88">
        <v>0</v>
      </c>
      <c r="F46" s="249">
        <v>0</v>
      </c>
      <c r="G46" s="89">
        <v>0</v>
      </c>
      <c r="H46" s="89">
        <v>0</v>
      </c>
      <c r="I46" s="89">
        <v>0</v>
      </c>
      <c r="J46" s="89">
        <v>0</v>
      </c>
      <c r="K46" s="249">
        <v>0</v>
      </c>
      <c r="L46" s="88">
        <v>0</v>
      </c>
      <c r="M46" s="89">
        <v>0</v>
      </c>
      <c r="N46" s="89">
        <v>0</v>
      </c>
      <c r="O46" s="89">
        <v>0</v>
      </c>
      <c r="P46" s="249">
        <v>0</v>
      </c>
      <c r="Q46" s="89">
        <v>0</v>
      </c>
      <c r="R46" s="89">
        <v>0</v>
      </c>
      <c r="S46" s="89">
        <v>0</v>
      </c>
      <c r="T46" s="89"/>
      <c r="U46" s="249">
        <v>0</v>
      </c>
      <c r="V46" s="89">
        <v>0</v>
      </c>
      <c r="W46" s="89">
        <v>0</v>
      </c>
      <c r="X46" s="89">
        <v>0</v>
      </c>
      <c r="Y46" s="89"/>
      <c r="Z46" s="249"/>
      <c r="AA46" s="89">
        <v>0</v>
      </c>
      <c r="AB46" s="89"/>
      <c r="AC46" s="89"/>
      <c r="AD46" s="345"/>
    </row>
    <row r="47" spans="1:30" x14ac:dyDescent="0.35">
      <c r="A47" s="15" t="s">
        <v>42</v>
      </c>
      <c r="B47" s="77">
        <v>-1.4E-2</v>
      </c>
      <c r="C47" s="77">
        <v>0</v>
      </c>
      <c r="D47" s="77">
        <v>0</v>
      </c>
      <c r="E47" s="77">
        <v>3.0000000000000001E-3</v>
      </c>
      <c r="F47" s="244">
        <v>-1.0999999999999999E-2</v>
      </c>
      <c r="G47" s="77">
        <v>0</v>
      </c>
      <c r="H47" s="77">
        <v>0</v>
      </c>
      <c r="I47" s="77">
        <v>0</v>
      </c>
      <c r="J47" s="77">
        <v>0</v>
      </c>
      <c r="K47" s="244">
        <v>0</v>
      </c>
      <c r="L47" s="77">
        <v>0</v>
      </c>
      <c r="M47" s="78">
        <v>0</v>
      </c>
      <c r="N47" s="78">
        <v>0</v>
      </c>
      <c r="O47" s="77">
        <v>0</v>
      </c>
      <c r="P47" s="244">
        <v>0</v>
      </c>
      <c r="Q47" s="78">
        <v>0</v>
      </c>
      <c r="R47" s="78">
        <v>0</v>
      </c>
      <c r="S47" s="78">
        <v>0</v>
      </c>
      <c r="T47" s="78"/>
      <c r="U47" s="244">
        <v>0</v>
      </c>
      <c r="V47" s="78">
        <v>0</v>
      </c>
      <c r="W47" s="78">
        <v>0</v>
      </c>
      <c r="X47" s="78">
        <v>0</v>
      </c>
      <c r="Y47" s="78"/>
      <c r="Z47" s="244"/>
      <c r="AA47" s="78">
        <v>0</v>
      </c>
      <c r="AB47" s="78"/>
      <c r="AC47" s="78"/>
      <c r="AD47" s="345"/>
    </row>
    <row r="48" spans="1:30" x14ac:dyDescent="0.35">
      <c r="A48" s="15"/>
      <c r="B48" s="77"/>
      <c r="C48" s="77"/>
      <c r="D48" s="77"/>
      <c r="E48" s="77"/>
      <c r="F48" s="244"/>
      <c r="G48" s="78"/>
      <c r="H48" s="78"/>
      <c r="I48" s="78"/>
      <c r="J48" s="78"/>
      <c r="K48" s="244"/>
      <c r="L48" s="77">
        <v>0</v>
      </c>
      <c r="M48" s="78">
        <v>0</v>
      </c>
      <c r="N48" s="78">
        <v>0</v>
      </c>
      <c r="O48" s="78"/>
      <c r="P48" s="244"/>
      <c r="Q48" s="77"/>
      <c r="R48" s="77"/>
      <c r="S48" s="77"/>
      <c r="T48" s="77"/>
      <c r="U48" s="244">
        <v>0</v>
      </c>
      <c r="V48" s="77">
        <v>0</v>
      </c>
      <c r="W48" s="77">
        <v>0</v>
      </c>
      <c r="X48" s="77">
        <v>0</v>
      </c>
      <c r="Y48" s="77"/>
      <c r="Z48" s="244"/>
      <c r="AA48" s="77">
        <v>0</v>
      </c>
      <c r="AB48" s="77"/>
      <c r="AC48" s="77"/>
      <c r="AD48" s="345"/>
    </row>
    <row r="49" spans="1:30" x14ac:dyDescent="0.35">
      <c r="A49" s="14" t="s">
        <v>43</v>
      </c>
      <c r="B49" s="90">
        <v>0</v>
      </c>
      <c r="C49" s="90">
        <v>-0.73899999999999999</v>
      </c>
      <c r="D49" s="90">
        <v>-3.1930500000000004</v>
      </c>
      <c r="E49" s="90">
        <v>3.9320500000000003</v>
      </c>
      <c r="F49" s="250">
        <v>0</v>
      </c>
      <c r="G49" s="85">
        <v>2.9565100000000002</v>
      </c>
      <c r="H49" s="85">
        <v>3.38767</v>
      </c>
      <c r="I49" s="85">
        <v>-0.32968000000000031</v>
      </c>
      <c r="J49" s="91">
        <v>-0.84850000000000003</v>
      </c>
      <c r="K49" s="250">
        <v>5.23</v>
      </c>
      <c r="L49" s="84">
        <v>11.757</v>
      </c>
      <c r="M49" s="85">
        <v>-3.7229999999999999</v>
      </c>
      <c r="N49" s="85">
        <v>-7.6369999999999996</v>
      </c>
      <c r="O49" s="91">
        <v>-2.3450000000000002</v>
      </c>
      <c r="P49" s="250">
        <v>-1.9480000000000008</v>
      </c>
      <c r="Q49" s="84">
        <v>-4.3220000000000001</v>
      </c>
      <c r="R49" s="84">
        <v>-2.2000000000000002</v>
      </c>
      <c r="S49" s="84">
        <v>3.4</v>
      </c>
      <c r="T49" s="84">
        <v>-0.23599999999999999</v>
      </c>
      <c r="U49" s="250">
        <v>-3.2580000000000005</v>
      </c>
      <c r="V49" s="84">
        <v>0</v>
      </c>
      <c r="W49" s="84">
        <v>0</v>
      </c>
      <c r="X49" s="84">
        <v>0</v>
      </c>
      <c r="Y49" s="84">
        <v>0</v>
      </c>
      <c r="Z49" s="250">
        <v>0</v>
      </c>
      <c r="AA49" s="84">
        <v>0</v>
      </c>
      <c r="AB49" s="84"/>
      <c r="AC49" s="84"/>
      <c r="AD49" s="345"/>
    </row>
    <row r="50" spans="1:30" x14ac:dyDescent="0.35">
      <c r="A50" s="15" t="s">
        <v>44</v>
      </c>
      <c r="B50" s="77">
        <v>0</v>
      </c>
      <c r="C50" s="77">
        <v>-0.73899999999999999</v>
      </c>
      <c r="D50" s="77">
        <v>-3.1930500000000004</v>
      </c>
      <c r="E50" s="77">
        <v>3.9320500000000003</v>
      </c>
      <c r="F50" s="244">
        <v>0</v>
      </c>
      <c r="G50" s="78">
        <v>2.9565100000000002</v>
      </c>
      <c r="H50" s="78">
        <v>3.38767</v>
      </c>
      <c r="I50" s="78">
        <v>-0.32968000000000031</v>
      </c>
      <c r="J50" s="78">
        <v>-0.84850000000000003</v>
      </c>
      <c r="K50" s="244">
        <v>5.23</v>
      </c>
      <c r="L50" s="77">
        <v>11.757</v>
      </c>
      <c r="M50" s="78">
        <v>-3.7229999999999999</v>
      </c>
      <c r="N50" s="78">
        <v>-7.6369999999999996</v>
      </c>
      <c r="O50" s="78">
        <v>-2.3450000000000002</v>
      </c>
      <c r="P50" s="244">
        <v>-1.9480000000000008</v>
      </c>
      <c r="Q50" s="77">
        <v>-4.3220000000000001</v>
      </c>
      <c r="R50" s="77">
        <v>-2.2000000000000002</v>
      </c>
      <c r="S50" s="77">
        <v>3.4</v>
      </c>
      <c r="T50" s="77">
        <v>-0.23599999999999999</v>
      </c>
      <c r="U50" s="244">
        <v>-3.2580000000000005</v>
      </c>
      <c r="V50" s="77">
        <v>0</v>
      </c>
      <c r="W50" s="77">
        <v>0</v>
      </c>
      <c r="X50" s="77">
        <v>0</v>
      </c>
      <c r="Y50" s="77">
        <v>0</v>
      </c>
      <c r="Z50" s="244">
        <v>0</v>
      </c>
      <c r="AA50" s="77">
        <v>0</v>
      </c>
      <c r="AB50" s="77"/>
      <c r="AC50" s="77"/>
      <c r="AD50" s="345"/>
    </row>
    <row r="51" spans="1:30" x14ac:dyDescent="0.35">
      <c r="A51" s="15"/>
      <c r="B51" s="77"/>
      <c r="C51" s="77"/>
      <c r="D51" s="77"/>
      <c r="E51" s="77"/>
      <c r="F51" s="244"/>
      <c r="G51" s="80"/>
      <c r="H51" s="80"/>
      <c r="I51" s="78"/>
      <c r="J51" s="78"/>
      <c r="K51" s="244"/>
      <c r="L51" s="198">
        <v>0</v>
      </c>
      <c r="M51" s="80">
        <v>0</v>
      </c>
      <c r="N51" s="80">
        <v>0</v>
      </c>
      <c r="O51" s="78"/>
      <c r="P51" s="244"/>
      <c r="Q51" s="198"/>
      <c r="R51" s="198"/>
      <c r="S51" s="198"/>
      <c r="T51" s="198"/>
      <c r="U51" s="244">
        <v>0</v>
      </c>
      <c r="V51" s="198"/>
      <c r="W51" s="198"/>
      <c r="X51" s="198"/>
      <c r="Y51" s="198"/>
      <c r="Z51" s="244"/>
      <c r="AA51" s="198"/>
      <c r="AB51" s="198"/>
      <c r="AC51" s="198"/>
      <c r="AD51" s="345"/>
    </row>
    <row r="52" spans="1:30" x14ac:dyDescent="0.35">
      <c r="A52" s="16" t="s">
        <v>45</v>
      </c>
      <c r="B52" s="92">
        <v>-1.4E-2</v>
      </c>
      <c r="C52" s="92">
        <v>-0.73899999999999999</v>
      </c>
      <c r="D52" s="92">
        <v>-3.1930500000000004</v>
      </c>
      <c r="E52" s="92">
        <v>3.8560500000000002</v>
      </c>
      <c r="F52" s="251">
        <v>-0.09</v>
      </c>
      <c r="G52" s="93">
        <v>2.9565100000000002</v>
      </c>
      <c r="H52" s="93">
        <v>3.38767</v>
      </c>
      <c r="I52" s="93">
        <v>-0.32968000000000031</v>
      </c>
      <c r="J52" s="93">
        <v>-0.80200000000000005</v>
      </c>
      <c r="K52" s="251">
        <v>5.2089999999999996</v>
      </c>
      <c r="L52" s="92">
        <v>11.757</v>
      </c>
      <c r="M52" s="93">
        <v>-3.7229999999999999</v>
      </c>
      <c r="N52" s="93">
        <v>-7.6369999999999996</v>
      </c>
      <c r="O52" s="93">
        <v>-2.3450000000000002</v>
      </c>
      <c r="P52" s="251">
        <v>-1.9480000000000008</v>
      </c>
      <c r="Q52" s="92">
        <v>-4.3220000000000001</v>
      </c>
      <c r="R52" s="92">
        <v>-2.2000000000000002</v>
      </c>
      <c r="S52" s="92">
        <v>3.4</v>
      </c>
      <c r="T52" s="92">
        <v>-0.23599999999999999</v>
      </c>
      <c r="U52" s="251">
        <v>-3.2580000000000005</v>
      </c>
      <c r="V52" s="92">
        <v>0</v>
      </c>
      <c r="W52" s="92">
        <v>0</v>
      </c>
      <c r="X52" s="92">
        <v>0</v>
      </c>
      <c r="Y52" s="92">
        <v>0</v>
      </c>
      <c r="Z52" s="251">
        <v>0</v>
      </c>
      <c r="AA52" s="92">
        <v>0</v>
      </c>
      <c r="AB52" s="92"/>
      <c r="AC52" s="92"/>
      <c r="AD52" s="345"/>
    </row>
    <row r="53" spans="1:30" x14ac:dyDescent="0.35">
      <c r="B53" s="94"/>
      <c r="C53" s="94"/>
      <c r="D53" s="94"/>
      <c r="E53" s="94"/>
      <c r="F53" s="252"/>
      <c r="G53" s="95"/>
      <c r="H53" s="95"/>
      <c r="I53" s="95"/>
      <c r="J53" s="95"/>
      <c r="K53" s="252"/>
      <c r="L53" s="94">
        <v>0</v>
      </c>
      <c r="M53" s="95">
        <v>0</v>
      </c>
      <c r="N53" s="95">
        <v>0</v>
      </c>
      <c r="O53" s="95"/>
      <c r="P53" s="252"/>
      <c r="Q53" s="94"/>
      <c r="R53" s="94"/>
      <c r="S53" s="94"/>
      <c r="T53" s="94"/>
      <c r="U53" s="252">
        <v>0</v>
      </c>
      <c r="V53" s="94"/>
      <c r="W53" s="94"/>
      <c r="X53" s="94"/>
      <c r="Y53" s="94"/>
      <c r="Z53" s="252"/>
      <c r="AA53" s="94"/>
      <c r="AB53" s="94"/>
      <c r="AC53" s="94"/>
      <c r="AD53" s="345"/>
    </row>
    <row r="54" spans="1:30" x14ac:dyDescent="0.35">
      <c r="A54" s="285" t="s">
        <v>46</v>
      </c>
      <c r="B54" s="286">
        <v>-1.7322100940524745</v>
      </c>
      <c r="C54" s="286">
        <v>-9.1542120820580859</v>
      </c>
      <c r="D54" s="286">
        <v>-0.8093813954149236</v>
      </c>
      <c r="E54" s="286">
        <v>6.1423915715255406</v>
      </c>
      <c r="F54" s="287">
        <v>-5.5527699999999998</v>
      </c>
      <c r="G54" s="288">
        <v>-6.8953480778376051</v>
      </c>
      <c r="H54" s="288">
        <v>0.17957751043837106</v>
      </c>
      <c r="I54" s="288">
        <v>13.171867676919652</v>
      </c>
      <c r="J54" s="288">
        <v>-9.2850000000000001</v>
      </c>
      <c r="K54" s="287">
        <v>-2.7989999999999999</v>
      </c>
      <c r="L54" s="286">
        <v>1.9861879999999947</v>
      </c>
      <c r="M54" s="288">
        <v>11.262</v>
      </c>
      <c r="N54" s="288">
        <v>-3.058958812582663</v>
      </c>
      <c r="O54" s="288">
        <v>-2.1440000000000046</v>
      </c>
      <c r="P54" s="287">
        <v>8.0756906899999414</v>
      </c>
      <c r="Q54" s="286">
        <v>-21.911999999999999</v>
      </c>
      <c r="R54" s="286">
        <v>-4.5999999999999996</v>
      </c>
      <c r="S54" s="286">
        <v>4.5999999999999996</v>
      </c>
      <c r="T54" s="286">
        <v>9.680000000000005</v>
      </c>
      <c r="U54" s="287">
        <v>-12.331999999999994</v>
      </c>
      <c r="V54" s="286">
        <v>-4.6030282702378207</v>
      </c>
      <c r="W54" s="286">
        <v>-1.2999999999999936</v>
      </c>
      <c r="X54" s="286">
        <v>210.07779383711244</v>
      </c>
      <c r="Y54" s="286">
        <v>-14.873689366943653</v>
      </c>
      <c r="Z54" s="286">
        <v>181.46319552509433</v>
      </c>
      <c r="AA54" s="286">
        <v>-2.9</v>
      </c>
      <c r="AB54" s="286">
        <v>-14.7</v>
      </c>
      <c r="AC54" s="286">
        <f>+AC39</f>
        <v>0.32617457230720204</v>
      </c>
      <c r="AD54" s="345"/>
    </row>
    <row r="55" spans="1:30" x14ac:dyDescent="0.35">
      <c r="AD55" s="345"/>
    </row>
    <row r="62" spans="1:30" x14ac:dyDescent="0.35">
      <c r="A62" s="328" t="s">
        <v>230</v>
      </c>
    </row>
    <row r="63" spans="1:30" x14ac:dyDescent="0.35">
      <c r="A63" s="289" t="s">
        <v>47</v>
      </c>
      <c r="B63" s="289"/>
      <c r="C63" s="289"/>
      <c r="D63" s="289"/>
      <c r="E63" s="289"/>
      <c r="F63" s="289"/>
      <c r="G63" s="289"/>
      <c r="H63" s="289"/>
      <c r="I63" s="289"/>
      <c r="J63" s="289"/>
      <c r="K63" s="289"/>
      <c r="L63" s="289"/>
      <c r="M63" s="289"/>
      <c r="N63" s="289"/>
      <c r="O63" s="289"/>
      <c r="P63" s="289"/>
      <c r="Q63" s="289"/>
      <c r="R63" s="289"/>
      <c r="S63" s="289"/>
      <c r="T63" s="289"/>
      <c r="U63" s="289"/>
      <c r="Y63" s="289"/>
      <c r="Z63" s="289"/>
    </row>
    <row r="64" spans="1:30" x14ac:dyDescent="0.35">
      <c r="A64" s="18" t="s">
        <v>48</v>
      </c>
      <c r="B64" s="120" t="s">
        <v>49</v>
      </c>
      <c r="C64" s="1"/>
      <c r="D64" s="1"/>
      <c r="E64" s="1"/>
      <c r="G64" s="120" t="s">
        <v>50</v>
      </c>
      <c r="H64" s="120" t="s">
        <v>51</v>
      </c>
      <c r="I64" s="120" t="s">
        <v>52</v>
      </c>
      <c r="J64" s="120" t="s">
        <v>53</v>
      </c>
      <c r="L64" s="262" t="s">
        <v>50</v>
      </c>
      <c r="M64" s="263" t="s">
        <v>51</v>
      </c>
      <c r="N64" s="262" t="s">
        <v>54</v>
      </c>
      <c r="O64" s="263" t="s">
        <v>51</v>
      </c>
      <c r="Q64" s="268">
        <v>0</v>
      </c>
      <c r="R64" s="268" t="s">
        <v>55</v>
      </c>
      <c r="S64" s="268" t="s">
        <v>51</v>
      </c>
      <c r="T64" s="268" t="s">
        <v>52</v>
      </c>
      <c r="U64" s="268"/>
      <c r="Y64" s="268"/>
      <c r="Z64" s="268"/>
    </row>
    <row r="65" spans="1:29" x14ac:dyDescent="0.35">
      <c r="A65" s="18" t="s">
        <v>56</v>
      </c>
      <c r="B65" s="120" t="s">
        <v>57</v>
      </c>
      <c r="C65" s="1"/>
      <c r="D65" s="1"/>
      <c r="E65" s="1"/>
      <c r="G65" s="261">
        <v>19300</v>
      </c>
      <c r="H65" s="261">
        <v>10600</v>
      </c>
      <c r="I65" s="261">
        <v>8800</v>
      </c>
      <c r="J65" s="261">
        <v>4700</v>
      </c>
      <c r="L65" s="261">
        <v>21400</v>
      </c>
      <c r="M65" s="261">
        <v>15200</v>
      </c>
      <c r="N65" s="261">
        <v>12700</v>
      </c>
      <c r="O65" s="261">
        <v>3000</v>
      </c>
      <c r="Q65" s="261">
        <v>19800</v>
      </c>
      <c r="R65" s="261">
        <v>15200</v>
      </c>
      <c r="S65" s="261">
        <v>13100</v>
      </c>
      <c r="T65" s="261">
        <v>1400</v>
      </c>
      <c r="U65" s="261"/>
      <c r="Y65" s="261"/>
      <c r="Z65" s="261"/>
    </row>
    <row r="66" spans="1:29" x14ac:dyDescent="0.35">
      <c r="A66" s="18" t="s">
        <v>58</v>
      </c>
      <c r="B66" s="260" t="s">
        <v>57</v>
      </c>
      <c r="C66" s="111"/>
      <c r="D66" s="111"/>
      <c r="G66" s="261">
        <v>320</v>
      </c>
      <c r="H66" s="261">
        <v>-10</v>
      </c>
      <c r="I66" s="261">
        <v>230</v>
      </c>
      <c r="J66" s="261">
        <v>450</v>
      </c>
      <c r="L66" s="261">
        <v>-40</v>
      </c>
      <c r="M66" s="261">
        <v>-50</v>
      </c>
      <c r="N66" s="261">
        <v>-10</v>
      </c>
      <c r="O66" s="261">
        <v>80</v>
      </c>
      <c r="Q66" s="261">
        <v>-40</v>
      </c>
      <c r="R66" s="261" t="s">
        <v>59</v>
      </c>
      <c r="S66" s="261">
        <v>-5</v>
      </c>
      <c r="T66" s="261">
        <v>-100</v>
      </c>
      <c r="U66" s="261"/>
      <c r="Y66" s="261"/>
      <c r="Z66" s="261"/>
    </row>
    <row r="67" spans="1:29" x14ac:dyDescent="0.35">
      <c r="A67" s="18" t="s">
        <v>60</v>
      </c>
      <c r="B67" s="24" t="s">
        <v>57</v>
      </c>
      <c r="C67" s="120"/>
      <c r="D67" s="1"/>
      <c r="E67" s="24"/>
      <c r="G67" s="261">
        <v>28900</v>
      </c>
      <c r="H67" s="261">
        <v>26800</v>
      </c>
      <c r="I67" s="261">
        <v>23800</v>
      </c>
      <c r="J67" s="261">
        <v>16200</v>
      </c>
      <c r="L67" s="261">
        <v>30400</v>
      </c>
      <c r="M67" s="261">
        <v>31400</v>
      </c>
      <c r="N67" s="261">
        <v>32400</v>
      </c>
      <c r="O67" s="261">
        <v>22000</v>
      </c>
      <c r="Q67" s="261">
        <v>32700</v>
      </c>
      <c r="R67" s="261">
        <v>31500</v>
      </c>
      <c r="S67" s="261">
        <v>28600</v>
      </c>
      <c r="T67" s="261">
        <v>17100</v>
      </c>
      <c r="U67" s="261"/>
      <c r="Y67" s="261"/>
      <c r="Z67" s="261"/>
    </row>
    <row r="68" spans="1:29" x14ac:dyDescent="0.35">
      <c r="O68" s="274"/>
      <c r="Q68" s="274"/>
      <c r="R68" s="274"/>
      <c r="S68" s="274"/>
      <c r="T68" s="303"/>
      <c r="U68" s="303"/>
      <c r="Y68" s="303"/>
      <c r="Z68" s="303"/>
    </row>
    <row r="69" spans="1:29" x14ac:dyDescent="0.35">
      <c r="A69" s="289" t="s">
        <v>61</v>
      </c>
      <c r="B69" s="289"/>
      <c r="C69" s="289"/>
      <c r="D69" s="289"/>
      <c r="E69" s="289"/>
      <c r="F69" s="289"/>
      <c r="G69" s="289"/>
      <c r="H69" s="289"/>
      <c r="I69" s="289"/>
      <c r="J69" s="289"/>
      <c r="K69" s="289"/>
      <c r="L69" s="289"/>
      <c r="M69" s="289"/>
      <c r="N69" s="289"/>
      <c r="O69" s="289"/>
      <c r="P69" s="289"/>
      <c r="Q69" s="289"/>
      <c r="R69" s="289"/>
      <c r="S69" s="289"/>
      <c r="T69" s="304"/>
      <c r="U69" s="304"/>
      <c r="Y69" s="304"/>
      <c r="Z69" s="304"/>
    </row>
    <row r="70" spans="1:29" x14ac:dyDescent="0.35">
      <c r="A70" s="18" t="s">
        <v>62</v>
      </c>
      <c r="G70" s="275">
        <v>1160</v>
      </c>
      <c r="H70" s="276">
        <v>1580</v>
      </c>
      <c r="I70" s="275">
        <v>1560</v>
      </c>
      <c r="J70" s="277">
        <v>1650</v>
      </c>
      <c r="L70" s="275">
        <v>1620</v>
      </c>
      <c r="M70" s="276">
        <v>1250</v>
      </c>
      <c r="N70" s="275">
        <v>0</v>
      </c>
      <c r="O70" s="277">
        <v>980</v>
      </c>
      <c r="P70" s="277"/>
      <c r="Q70" s="275">
        <v>0</v>
      </c>
      <c r="R70" s="275">
        <v>390</v>
      </c>
      <c r="S70" s="275">
        <v>1060</v>
      </c>
      <c r="T70" s="305">
        <v>520</v>
      </c>
      <c r="U70" s="305"/>
      <c r="V70" s="275"/>
      <c r="W70" s="275"/>
      <c r="X70" s="275"/>
      <c r="Y70" s="305"/>
      <c r="Z70" s="305"/>
      <c r="AA70" s="275"/>
      <c r="AB70" s="275"/>
      <c r="AC70" s="275"/>
    </row>
    <row r="71" spans="1:29" x14ac:dyDescent="0.35">
      <c r="A71" s="18" t="s">
        <v>58</v>
      </c>
      <c r="G71" s="275">
        <v>30</v>
      </c>
      <c r="H71" s="276">
        <v>-30</v>
      </c>
      <c r="I71" s="275">
        <v>0</v>
      </c>
      <c r="J71" s="277">
        <v>0</v>
      </c>
      <c r="L71" s="275">
        <v>0</v>
      </c>
      <c r="M71" s="276">
        <v>-10</v>
      </c>
      <c r="N71" s="275">
        <v>0</v>
      </c>
      <c r="O71" s="277">
        <v>0</v>
      </c>
      <c r="P71" s="277"/>
      <c r="Q71" s="275">
        <v>0</v>
      </c>
      <c r="R71" s="275">
        <v>0</v>
      </c>
      <c r="S71" s="275">
        <v>-10</v>
      </c>
      <c r="T71" s="305">
        <v>-50</v>
      </c>
      <c r="U71" s="305"/>
      <c r="Y71" s="305"/>
      <c r="Z71" s="305"/>
    </row>
    <row r="72" spans="1:29" x14ac:dyDescent="0.35">
      <c r="A72" s="18" t="s">
        <v>63</v>
      </c>
      <c r="G72" s="275">
        <v>840</v>
      </c>
      <c r="H72" s="276">
        <v>620</v>
      </c>
      <c r="I72" s="275">
        <v>360</v>
      </c>
      <c r="J72" s="277">
        <v>1210</v>
      </c>
      <c r="L72" s="275">
        <v>1710</v>
      </c>
      <c r="M72" s="276">
        <v>1700</v>
      </c>
      <c r="N72" s="275">
        <v>690</v>
      </c>
      <c r="O72" s="277">
        <v>840</v>
      </c>
      <c r="P72" s="277"/>
      <c r="Q72" s="275">
        <v>110</v>
      </c>
      <c r="R72" s="275">
        <v>480</v>
      </c>
      <c r="S72" s="275">
        <v>690</v>
      </c>
      <c r="T72" s="305">
        <v>320</v>
      </c>
      <c r="U72" s="305"/>
      <c r="Y72" s="305"/>
      <c r="Z72" s="305"/>
    </row>
    <row r="74" spans="1:29" x14ac:dyDescent="0.35">
      <c r="A74" s="289" t="s">
        <v>64</v>
      </c>
      <c r="B74" s="289"/>
      <c r="C74" s="289"/>
      <c r="D74" s="289"/>
      <c r="E74" s="289"/>
      <c r="F74" s="289"/>
      <c r="G74" s="289"/>
      <c r="H74" s="289"/>
      <c r="I74" s="289"/>
      <c r="J74" s="289"/>
      <c r="K74" s="289"/>
      <c r="L74" s="289"/>
      <c r="M74" s="289"/>
      <c r="N74" s="289"/>
      <c r="O74" s="289"/>
      <c r="P74" s="289"/>
      <c r="Q74" s="289"/>
      <c r="R74" s="289"/>
      <c r="S74" s="289"/>
      <c r="T74" s="304"/>
      <c r="U74" s="304"/>
      <c r="Y74" s="304"/>
      <c r="Z74" s="304"/>
    </row>
    <row r="75" spans="1:29" x14ac:dyDescent="0.35">
      <c r="A75" s="18" t="s">
        <v>65</v>
      </c>
      <c r="G75" s="275">
        <v>1420</v>
      </c>
      <c r="H75" s="276">
        <v>4870</v>
      </c>
      <c r="I75" s="275">
        <v>0</v>
      </c>
      <c r="J75" s="277">
        <v>0</v>
      </c>
      <c r="L75" s="275">
        <v>1000</v>
      </c>
      <c r="M75" s="276">
        <v>2510</v>
      </c>
      <c r="N75" s="275">
        <v>30</v>
      </c>
      <c r="O75" s="277">
        <v>0</v>
      </c>
      <c r="P75" s="277"/>
      <c r="Q75" s="275">
        <v>0</v>
      </c>
      <c r="R75" s="275">
        <v>3150</v>
      </c>
      <c r="S75" s="275">
        <v>0</v>
      </c>
      <c r="T75" s="305">
        <v>0</v>
      </c>
      <c r="U75" s="305"/>
      <c r="Y75" s="305"/>
      <c r="Z75" s="305"/>
    </row>
    <row r="76" spans="1:29" x14ac:dyDescent="0.35">
      <c r="A76" s="18" t="s">
        <v>66</v>
      </c>
      <c r="G76" s="275">
        <v>5240</v>
      </c>
      <c r="H76" s="276">
        <v>8270</v>
      </c>
      <c r="I76" s="275">
        <v>6260</v>
      </c>
      <c r="J76" s="277">
        <v>4130</v>
      </c>
      <c r="L76" s="275">
        <v>3210</v>
      </c>
      <c r="M76" s="276">
        <v>3970</v>
      </c>
      <c r="N76" s="275">
        <v>4000</v>
      </c>
      <c r="O76" s="277">
        <v>2740</v>
      </c>
      <c r="P76" s="277"/>
      <c r="Q76" s="275">
        <v>2740</v>
      </c>
      <c r="R76" s="275">
        <v>5450</v>
      </c>
      <c r="S76" s="275">
        <v>4200</v>
      </c>
      <c r="T76" s="305">
        <v>3560</v>
      </c>
      <c r="U76" s="305"/>
      <c r="Y76" s="305"/>
      <c r="Z76" s="305"/>
    </row>
    <row r="78" spans="1:29" x14ac:dyDescent="0.35">
      <c r="G78" s="275"/>
      <c r="H78" s="276"/>
      <c r="I78" s="275"/>
      <c r="J78" s="277"/>
      <c r="L78" s="275"/>
      <c r="M78" s="276"/>
      <c r="N78" s="275"/>
      <c r="O78" s="277"/>
      <c r="P78" s="277"/>
      <c r="Q78" s="275"/>
      <c r="R78" s="275"/>
      <c r="S78" s="275"/>
      <c r="T78" s="275"/>
      <c r="U78" s="275"/>
      <c r="Y78" s="275"/>
      <c r="Z78" s="275"/>
    </row>
    <row r="79" spans="1:29" x14ac:dyDescent="0.35">
      <c r="G79" s="275"/>
      <c r="H79" s="276"/>
      <c r="I79" s="275"/>
      <c r="J79" s="277"/>
      <c r="L79" s="275"/>
      <c r="M79" s="276"/>
      <c r="N79" s="275"/>
      <c r="O79" s="277"/>
      <c r="P79" s="277"/>
      <c r="Q79" s="275"/>
      <c r="R79" s="275"/>
      <c r="S79" s="275"/>
      <c r="T79" s="275"/>
      <c r="U79" s="275"/>
      <c r="Y79" s="275"/>
      <c r="Z79" s="275"/>
    </row>
    <row r="80" spans="1:29" x14ac:dyDescent="0.35">
      <c r="G80" s="275"/>
      <c r="H80" s="276"/>
      <c r="I80" s="275"/>
      <c r="J80" s="277"/>
      <c r="L80" s="275"/>
      <c r="M80" s="276"/>
      <c r="N80" s="275"/>
      <c r="O80" s="277"/>
      <c r="P80" s="277"/>
      <c r="Q80" s="275"/>
      <c r="R80" s="275"/>
      <c r="S80" s="275"/>
      <c r="T80" s="275"/>
      <c r="U80" s="275"/>
      <c r="Y80" s="275"/>
      <c r="Z80" s="275"/>
    </row>
  </sheetData>
  <phoneticPr fontId="12"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E9319-487B-4B6C-B51C-537B455A1EA6}">
  <dimension ref="B2:F18"/>
  <sheetViews>
    <sheetView workbookViewId="0">
      <selection activeCell="B29" sqref="B29"/>
    </sheetView>
  </sheetViews>
  <sheetFormatPr defaultColWidth="9.1796875" defaultRowHeight="15.5" x14ac:dyDescent="0.35"/>
  <cols>
    <col min="1" max="1" width="2.81640625" style="112" customWidth="1"/>
    <col min="2" max="2" width="74.453125" style="112" customWidth="1"/>
    <col min="3" max="16384" width="9.1796875" style="112"/>
  </cols>
  <sheetData>
    <row r="2" spans="2:6" x14ac:dyDescent="0.35">
      <c r="B2"/>
    </row>
    <row r="5" spans="2:6" ht="21" x14ac:dyDescent="0.5">
      <c r="B5" s="141" t="s">
        <v>250</v>
      </c>
      <c r="C5" s="113"/>
      <c r="D5" s="113"/>
      <c r="E5" s="113"/>
      <c r="F5" s="113"/>
    </row>
    <row r="6" spans="2:6" ht="21" x14ac:dyDescent="0.5">
      <c r="B6" s="142" t="s">
        <v>190</v>
      </c>
      <c r="C6" s="113"/>
      <c r="D6" s="113"/>
      <c r="E6" s="113"/>
      <c r="F6" s="113"/>
    </row>
    <row r="7" spans="2:6" ht="21" x14ac:dyDescent="0.5">
      <c r="B7" s="142" t="s">
        <v>191</v>
      </c>
      <c r="C7" s="113"/>
      <c r="D7" s="113"/>
      <c r="E7" s="113"/>
      <c r="F7" s="113"/>
    </row>
    <row r="8" spans="2:6" ht="21" x14ac:dyDescent="0.5">
      <c r="B8" s="143" t="s">
        <v>192</v>
      </c>
      <c r="C8" s="113"/>
      <c r="D8" s="113"/>
      <c r="E8" s="113"/>
      <c r="F8" s="113"/>
    </row>
    <row r="9" spans="2:6" ht="21" x14ac:dyDescent="0.5">
      <c r="B9" s="144"/>
      <c r="C9" s="113"/>
      <c r="D9" s="113"/>
      <c r="E9" s="113"/>
      <c r="F9" s="113"/>
    </row>
    <row r="10" spans="2:6" ht="21" x14ac:dyDescent="0.5">
      <c r="B10" s="145" t="s">
        <v>187</v>
      </c>
      <c r="C10" s="113"/>
      <c r="D10" s="113"/>
      <c r="E10" s="113"/>
      <c r="F10" s="113"/>
    </row>
    <row r="11" spans="2:6" ht="21" x14ac:dyDescent="0.5">
      <c r="B11" s="114" t="s">
        <v>188</v>
      </c>
      <c r="C11" s="113"/>
      <c r="D11" s="113"/>
      <c r="E11" s="113"/>
      <c r="F11" s="113"/>
    </row>
    <row r="12" spans="2:6" ht="21" x14ac:dyDescent="0.5">
      <c r="B12" s="113"/>
      <c r="C12" s="113"/>
      <c r="D12" s="113"/>
      <c r="E12" s="113"/>
      <c r="F12" s="113"/>
    </row>
    <row r="13" spans="2:6" ht="21" x14ac:dyDescent="0.5">
      <c r="B13" s="113" t="s">
        <v>189</v>
      </c>
      <c r="C13" s="113"/>
      <c r="D13" s="113"/>
      <c r="E13" s="113"/>
      <c r="F13" s="113"/>
    </row>
    <row r="14" spans="2:6" ht="21" x14ac:dyDescent="0.5">
      <c r="B14" s="113"/>
      <c r="C14" s="113"/>
      <c r="D14" s="113"/>
      <c r="E14" s="113"/>
      <c r="F14" s="113"/>
    </row>
    <row r="15" spans="2:6" ht="21" x14ac:dyDescent="0.5">
      <c r="B15" s="113"/>
      <c r="C15" s="113"/>
      <c r="D15" s="113"/>
      <c r="E15" s="113"/>
      <c r="F15" s="113"/>
    </row>
    <row r="16" spans="2:6" ht="21" x14ac:dyDescent="0.5">
      <c r="B16" s="113"/>
      <c r="C16" s="113"/>
      <c r="D16" s="113"/>
      <c r="E16" s="113"/>
      <c r="F16" s="113"/>
    </row>
    <row r="17" spans="2:6" ht="21" x14ac:dyDescent="0.5">
      <c r="B17" s="113"/>
      <c r="C17" s="113"/>
      <c r="D17" s="113"/>
      <c r="E17" s="113"/>
      <c r="F17" s="113"/>
    </row>
    <row r="18" spans="2:6" ht="21" x14ac:dyDescent="0.5">
      <c r="B18" s="113"/>
      <c r="C18" s="113"/>
      <c r="D18" s="113"/>
      <c r="E18" s="113"/>
      <c r="F18" s="113"/>
    </row>
  </sheetData>
  <hyperlinks>
    <hyperlink ref="B11" r:id="rId1" xr:uid="{83599D48-5ED7-4FA1-B1F3-22A9772E3882}"/>
    <hyperlink ref="B8" r:id="rId2" display="carl.bachke@akerbiomarine.com" xr:uid="{EBC9B6E6-ECBC-4941-B72D-F561E4EB1298}"/>
  </hyperlinks>
  <pageMargins left="0.7" right="0.7" top="0.75" bottom="0.75" header="0.3" footer="0.3"/>
  <pageSetup paperSize="9" orientation="portrait" verticalDpi="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12B4E-9BD7-4D2F-B0CF-156700D747CE}">
  <dimension ref="A1"/>
  <sheetViews>
    <sheetView workbookViewId="0"/>
  </sheetViews>
  <sheetFormatPr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AEA66-0C19-42CB-A3A3-25CEAE32E512}">
  <dimension ref="A1:Y37"/>
  <sheetViews>
    <sheetView workbookViewId="0"/>
  </sheetViews>
  <sheetFormatPr defaultColWidth="9.1796875" defaultRowHeight="14.5" x14ac:dyDescent="0.35"/>
  <cols>
    <col min="1" max="1" width="49.453125" style="39" bestFit="1" customWidth="1"/>
    <col min="2" max="4" width="11.54296875" style="39" customWidth="1"/>
    <col min="5" max="6" width="11.54296875" style="60" customWidth="1"/>
    <col min="7" max="9" width="11.54296875" style="39" customWidth="1"/>
    <col min="10" max="11" width="11.54296875" style="60" customWidth="1"/>
    <col min="12" max="14" width="11.54296875" style="39" customWidth="1"/>
    <col min="15" max="16" width="11.54296875" style="60" customWidth="1"/>
    <col min="17" max="19" width="11.54296875" style="39" customWidth="1"/>
    <col min="20" max="21" width="11.54296875" style="60" customWidth="1"/>
    <col min="22" max="24" width="11.54296875" style="39" customWidth="1"/>
    <col min="25" max="25" width="11.54296875" style="60" customWidth="1"/>
    <col min="26" max="40" width="11.54296875" style="132" customWidth="1"/>
    <col min="41" max="16384" width="9.1796875" style="132"/>
  </cols>
  <sheetData>
    <row r="1" spans="1:25" x14ac:dyDescent="0.35">
      <c r="A1" s="129"/>
      <c r="B1" s="130"/>
      <c r="C1" s="130"/>
      <c r="D1" s="129"/>
      <c r="E1" s="131"/>
      <c r="F1" s="131"/>
      <c r="G1" s="130"/>
      <c r="H1" s="130"/>
      <c r="I1" s="129"/>
      <c r="J1" s="131"/>
      <c r="K1" s="131"/>
      <c r="L1" s="130"/>
      <c r="M1" s="130"/>
      <c r="N1" s="129"/>
      <c r="O1" s="131"/>
      <c r="P1" s="131"/>
      <c r="Q1" s="130"/>
      <c r="R1" s="130"/>
      <c r="S1" s="129"/>
      <c r="T1" s="131"/>
      <c r="U1" s="131"/>
      <c r="V1" s="130"/>
      <c r="W1" s="130"/>
      <c r="X1" s="129"/>
      <c r="Y1" s="131"/>
    </row>
    <row r="2" spans="1:25" x14ac:dyDescent="0.35">
      <c r="A2" s="41"/>
      <c r="B2" s="133"/>
      <c r="C2" s="44"/>
      <c r="D2" s="44"/>
      <c r="E2" s="134"/>
      <c r="F2" s="134"/>
      <c r="G2" s="133"/>
      <c r="H2" s="130"/>
      <c r="I2" s="129"/>
      <c r="J2" s="131"/>
      <c r="K2" s="131"/>
      <c r="L2" s="130"/>
      <c r="M2" s="130"/>
      <c r="N2" s="129"/>
      <c r="O2" s="131"/>
      <c r="P2" s="131"/>
      <c r="Q2" s="130"/>
      <c r="R2" s="130"/>
      <c r="S2" s="129"/>
      <c r="T2" s="131"/>
      <c r="U2" s="131"/>
      <c r="V2" s="130"/>
      <c r="W2" s="130"/>
      <c r="X2" s="129"/>
      <c r="Y2" s="131"/>
    </row>
    <row r="3" spans="1:25" x14ac:dyDescent="0.35">
      <c r="A3" s="348" t="s">
        <v>144</v>
      </c>
      <c r="B3" s="348"/>
      <c r="C3" s="348"/>
      <c r="D3" s="348"/>
      <c r="E3" s="348"/>
      <c r="F3" s="348"/>
      <c r="G3" s="348"/>
      <c r="H3" s="130"/>
      <c r="I3" s="129"/>
      <c r="J3" s="131"/>
      <c r="K3" s="131"/>
      <c r="L3" s="130"/>
      <c r="M3" s="130"/>
      <c r="N3" s="129"/>
      <c r="O3" s="131"/>
      <c r="P3" s="131"/>
      <c r="Q3" s="130"/>
      <c r="R3" s="130"/>
      <c r="S3" s="129"/>
      <c r="T3" s="131"/>
      <c r="U3" s="131"/>
      <c r="V3" s="130"/>
      <c r="W3" s="130"/>
      <c r="X3" s="129"/>
      <c r="Y3" s="131"/>
    </row>
    <row r="4" spans="1:25" x14ac:dyDescent="0.35">
      <c r="H4" s="130"/>
      <c r="I4" s="129"/>
      <c r="J4" s="131"/>
      <c r="K4" s="131"/>
      <c r="L4" s="130"/>
      <c r="M4" s="130"/>
      <c r="N4" s="129"/>
      <c r="O4" s="131"/>
      <c r="P4" s="131"/>
      <c r="Q4" s="130"/>
      <c r="R4" s="130"/>
      <c r="S4" s="129"/>
      <c r="T4" s="131"/>
      <c r="U4" s="131"/>
      <c r="V4" s="130"/>
      <c r="W4" s="130"/>
      <c r="X4" s="129"/>
      <c r="Y4" s="131"/>
    </row>
    <row r="5" spans="1:25" x14ac:dyDescent="0.35">
      <c r="A5" s="52"/>
      <c r="B5" s="52"/>
      <c r="C5" s="52"/>
      <c r="D5" s="52"/>
      <c r="E5" s="135"/>
      <c r="F5" s="135"/>
      <c r="G5" s="52"/>
      <c r="H5" s="52"/>
      <c r="I5" s="52"/>
      <c r="J5" s="135"/>
      <c r="K5" s="135"/>
      <c r="L5" s="52"/>
      <c r="M5" s="52"/>
      <c r="N5" s="52"/>
      <c r="O5" s="135"/>
      <c r="P5" s="135"/>
      <c r="Q5" s="52"/>
      <c r="R5" s="52"/>
      <c r="S5" s="52"/>
      <c r="T5" s="135"/>
      <c r="U5" s="135"/>
      <c r="V5" s="52"/>
      <c r="W5" s="52"/>
      <c r="X5" s="52"/>
      <c r="Y5" s="135"/>
    </row>
    <row r="6" spans="1:25" x14ac:dyDescent="0.35">
      <c r="A6" s="51"/>
      <c r="B6" s="350" t="s">
        <v>145</v>
      </c>
      <c r="C6" s="350"/>
      <c r="D6" s="350"/>
      <c r="E6" s="350"/>
      <c r="F6" s="279"/>
      <c r="G6" s="350" t="s">
        <v>146</v>
      </c>
      <c r="H6" s="350"/>
      <c r="I6" s="350"/>
      <c r="J6" s="350"/>
      <c r="K6" s="279"/>
      <c r="L6" s="350" t="s">
        <v>147</v>
      </c>
      <c r="M6" s="350"/>
      <c r="N6" s="350"/>
      <c r="O6" s="350"/>
      <c r="P6" s="279"/>
      <c r="Q6" s="350" t="s">
        <v>148</v>
      </c>
      <c r="R6" s="350"/>
      <c r="S6" s="350"/>
      <c r="T6" s="350"/>
      <c r="U6" s="279"/>
      <c r="V6" s="350" t="s">
        <v>8</v>
      </c>
      <c r="W6" s="350"/>
      <c r="X6" s="350"/>
      <c r="Y6" s="350"/>
    </row>
    <row r="7" spans="1:25" x14ac:dyDescent="0.35">
      <c r="A7" s="52" t="s">
        <v>3</v>
      </c>
      <c r="B7" s="53" t="s">
        <v>149</v>
      </c>
      <c r="C7" s="53" t="s">
        <v>150</v>
      </c>
      <c r="D7" s="54" t="s">
        <v>151</v>
      </c>
      <c r="E7" s="183" t="s">
        <v>152</v>
      </c>
      <c r="F7" s="55"/>
      <c r="G7" s="53" t="s">
        <v>149</v>
      </c>
      <c r="H7" s="53" t="s">
        <v>150</v>
      </c>
      <c r="I7" s="54" t="s">
        <v>151</v>
      </c>
      <c r="J7" s="183" t="s">
        <v>152</v>
      </c>
      <c r="K7" s="55"/>
      <c r="L7" s="53" t="s">
        <v>149</v>
      </c>
      <c r="M7" s="53" t="s">
        <v>150</v>
      </c>
      <c r="N7" s="54" t="s">
        <v>151</v>
      </c>
      <c r="O7" s="183" t="s">
        <v>152</v>
      </c>
      <c r="P7" s="55"/>
      <c r="Q7" s="53" t="s">
        <v>149</v>
      </c>
      <c r="R7" s="53" t="s">
        <v>150</v>
      </c>
      <c r="S7" s="54" t="s">
        <v>151</v>
      </c>
      <c r="T7" s="183" t="s">
        <v>152</v>
      </c>
      <c r="U7" s="55"/>
      <c r="V7" s="53" t="s">
        <v>149</v>
      </c>
      <c r="W7" s="53" t="s">
        <v>150</v>
      </c>
      <c r="X7" s="54" t="s">
        <v>151</v>
      </c>
      <c r="Y7" s="183" t="s">
        <v>152</v>
      </c>
    </row>
    <row r="8" spans="1:25" x14ac:dyDescent="0.35">
      <c r="B8" s="56"/>
      <c r="C8" s="56"/>
      <c r="D8" s="56"/>
      <c r="E8" s="184"/>
      <c r="F8" s="57"/>
      <c r="G8" s="56"/>
      <c r="H8" s="56"/>
      <c r="I8" s="56"/>
      <c r="J8" s="184"/>
      <c r="K8" s="57"/>
      <c r="L8" s="56"/>
      <c r="M8" s="56"/>
      <c r="N8" s="56"/>
      <c r="O8" s="184"/>
      <c r="P8" s="57"/>
      <c r="Q8" s="56"/>
      <c r="R8" s="56"/>
      <c r="S8" s="56"/>
      <c r="T8" s="184"/>
      <c r="U8" s="57"/>
      <c r="V8" s="56"/>
      <c r="W8" s="56"/>
      <c r="X8" s="56"/>
      <c r="Y8" s="184"/>
    </row>
    <row r="9" spans="1:25" x14ac:dyDescent="0.35">
      <c r="A9" s="38" t="s">
        <v>22</v>
      </c>
      <c r="B9" s="122">
        <v>41.546999999999997</v>
      </c>
      <c r="C9" s="122">
        <v>32.747999999999998</v>
      </c>
      <c r="D9" s="122">
        <v>-3.5529999999999999</v>
      </c>
      <c r="E9" s="185">
        <v>70.742000000000004</v>
      </c>
      <c r="F9" s="122"/>
      <c r="G9" s="122">
        <v>50.746000000000002</v>
      </c>
      <c r="H9" s="122">
        <v>23.745120999999997</v>
      </c>
      <c r="I9" s="122">
        <v>-2.33</v>
      </c>
      <c r="J9" s="185">
        <v>72.161120999999994</v>
      </c>
      <c r="K9" s="122"/>
      <c r="L9" s="122">
        <v>45.896445999999997</v>
      </c>
      <c r="M9" s="122">
        <v>27.781702999999993</v>
      </c>
      <c r="N9" s="122">
        <v>-3.4940000000000002</v>
      </c>
      <c r="O9" s="185">
        <v>70.184148999999991</v>
      </c>
      <c r="P9" s="122"/>
      <c r="Q9" s="122">
        <v>55.656999999999996</v>
      </c>
      <c r="R9" s="122">
        <v>20.140999999999998</v>
      </c>
      <c r="S9" s="122">
        <v>-0.29799999999999999</v>
      </c>
      <c r="T9" s="185">
        <v>75.500271000000012</v>
      </c>
      <c r="U9" s="122"/>
      <c r="V9" s="122">
        <v>198.39755199999999</v>
      </c>
      <c r="W9" s="122">
        <v>104.415989</v>
      </c>
      <c r="X9" s="122">
        <v>-14.225650000000002</v>
      </c>
      <c r="Y9" s="185">
        <v>288.58789099999996</v>
      </c>
    </row>
    <row r="10" spans="1:25" x14ac:dyDescent="0.35">
      <c r="A10" s="38" t="s">
        <v>23</v>
      </c>
      <c r="B10" s="122">
        <v>-26.085999999999999</v>
      </c>
      <c r="C10" s="122">
        <v>-25.033000000000001</v>
      </c>
      <c r="D10" s="122">
        <v>3.5529999999999999</v>
      </c>
      <c r="E10" s="185">
        <v>-47.566000000000003</v>
      </c>
      <c r="F10" s="122"/>
      <c r="G10" s="122">
        <v>-30.129771779334526</v>
      </c>
      <c r="H10" s="122">
        <v>-17.181759999999997</v>
      </c>
      <c r="I10" s="122">
        <v>0.39</v>
      </c>
      <c r="J10" s="185">
        <v>-46.921531779334522</v>
      </c>
      <c r="K10" s="122"/>
      <c r="L10" s="122">
        <v>-18.700402727360984</v>
      </c>
      <c r="M10" s="122">
        <v>-21.846934000000008</v>
      </c>
      <c r="N10" s="122">
        <v>4.5199999999999996</v>
      </c>
      <c r="O10" s="185">
        <v>-36.027336727360989</v>
      </c>
      <c r="P10" s="122"/>
      <c r="Q10" s="122">
        <v>-36</v>
      </c>
      <c r="R10" s="122">
        <v>-14.166</v>
      </c>
      <c r="S10" s="122">
        <v>1.6719999999999999</v>
      </c>
      <c r="T10" s="185">
        <v>-48.494450007332702</v>
      </c>
      <c r="U10" s="122"/>
      <c r="V10" s="122">
        <v>-115.4678665140282</v>
      </c>
      <c r="W10" s="122">
        <v>-77.595952000000011</v>
      </c>
      <c r="X10" s="122">
        <v>14.053650000000001</v>
      </c>
      <c r="Y10" s="185">
        <v>-179.01016851402821</v>
      </c>
    </row>
    <row r="11" spans="1:25" x14ac:dyDescent="0.35">
      <c r="A11" s="296" t="s">
        <v>24</v>
      </c>
      <c r="B11" s="297">
        <v>15.461</v>
      </c>
      <c r="C11" s="297">
        <v>7.7149999999999999</v>
      </c>
      <c r="D11" s="297">
        <v>0</v>
      </c>
      <c r="E11" s="298">
        <v>23.177</v>
      </c>
      <c r="F11" s="297"/>
      <c r="G11" s="297">
        <v>20.616228220665473</v>
      </c>
      <c r="H11" s="297">
        <v>6.5633610000000004</v>
      </c>
      <c r="I11" s="297">
        <v>-1.94</v>
      </c>
      <c r="J11" s="298">
        <v>25.239589220665476</v>
      </c>
      <c r="K11" s="297"/>
      <c r="L11" s="297">
        <v>27.196043272639013</v>
      </c>
      <c r="M11" s="297">
        <v>5.934768999999986</v>
      </c>
      <c r="N11" s="297">
        <v>1.026</v>
      </c>
      <c r="O11" s="298">
        <v>34.156812272639002</v>
      </c>
      <c r="P11" s="297"/>
      <c r="Q11" s="297">
        <v>19.656913992667302</v>
      </c>
      <c r="R11" s="297">
        <f>SUM(R9:R10)</f>
        <v>5.9749999999999979</v>
      </c>
      <c r="S11" s="297">
        <f>SUM(S9:S10)</f>
        <v>1.3739999999999999</v>
      </c>
      <c r="T11" s="298">
        <v>27.005820992667307</v>
      </c>
      <c r="U11" s="297"/>
      <c r="V11" s="297">
        <v>82.929685485971802</v>
      </c>
      <c r="W11" s="297">
        <v>26.820036999999996</v>
      </c>
      <c r="X11" s="297">
        <v>-0.17199999999999999</v>
      </c>
      <c r="Y11" s="298">
        <v>109.57772248597172</v>
      </c>
    </row>
    <row r="12" spans="1:25" x14ac:dyDescent="0.35">
      <c r="A12" s="38"/>
      <c r="B12" s="122"/>
      <c r="C12" s="122"/>
      <c r="D12" s="122"/>
      <c r="E12" s="186"/>
      <c r="F12" s="123"/>
      <c r="G12" s="122"/>
      <c r="H12" s="122"/>
      <c r="I12" s="122"/>
      <c r="J12" s="186"/>
      <c r="K12" s="123"/>
      <c r="L12" s="124"/>
      <c r="M12" s="122"/>
      <c r="N12" s="122"/>
      <c r="O12" s="186"/>
      <c r="P12" s="123"/>
      <c r="Q12" s="124"/>
      <c r="R12" s="122"/>
      <c r="S12" s="122"/>
      <c r="T12" s="186"/>
      <c r="U12" s="123"/>
      <c r="V12" s="122"/>
      <c r="W12" s="122"/>
      <c r="X12" s="122"/>
      <c r="Y12" s="186"/>
    </row>
    <row r="13" spans="1:25" x14ac:dyDescent="0.35">
      <c r="A13" s="111" t="s">
        <v>25</v>
      </c>
      <c r="B13" s="122">
        <v>-15.536</v>
      </c>
      <c r="C13" s="122">
        <v>-2.891</v>
      </c>
      <c r="D13" s="122">
        <v>0</v>
      </c>
      <c r="E13" s="185">
        <v>-18.427</v>
      </c>
      <c r="F13" s="122"/>
      <c r="G13" s="122">
        <v>-12.775347</v>
      </c>
      <c r="H13" s="122">
        <v>-9.0352060000000005</v>
      </c>
      <c r="I13" s="122">
        <v>0</v>
      </c>
      <c r="J13" s="185">
        <v>-21.810552999999999</v>
      </c>
      <c r="K13" s="122"/>
      <c r="L13" s="122">
        <v>-13.384053</v>
      </c>
      <c r="M13" s="122">
        <v>-7.2192209999999992</v>
      </c>
      <c r="N13" s="122">
        <v>0</v>
      </c>
      <c r="O13" s="185">
        <v>-20.603273999999999</v>
      </c>
      <c r="P13" s="122"/>
      <c r="Q13" s="122">
        <v>-15.785</v>
      </c>
      <c r="R13" s="122">
        <v>-10.222</v>
      </c>
      <c r="S13" s="122">
        <v>0</v>
      </c>
      <c r="T13" s="185">
        <v>-26.006827999999999</v>
      </c>
      <c r="U13" s="122"/>
      <c r="V13" s="122">
        <v>-57.479772902582845</v>
      </c>
      <c r="W13" s="122">
        <v>-29.367254999999997</v>
      </c>
      <c r="X13" s="122">
        <v>0</v>
      </c>
      <c r="Y13" s="185">
        <v>-86.847027902582838</v>
      </c>
    </row>
    <row r="14" spans="1:25" x14ac:dyDescent="0.35">
      <c r="A14" s="38" t="s">
        <v>26</v>
      </c>
      <c r="B14" s="122">
        <v>-1.3901800000000002</v>
      </c>
      <c r="C14" s="122">
        <v>-3.0000000000000001E-3</v>
      </c>
      <c r="D14" s="122">
        <v>-2.6344000000000003</v>
      </c>
      <c r="E14" s="185">
        <v>-4.0275800000000004</v>
      </c>
      <c r="F14" s="122"/>
      <c r="G14" s="122">
        <v>-4.4726330000000001</v>
      </c>
      <c r="H14" s="122">
        <v>-6.2E-2</v>
      </c>
      <c r="I14" s="122">
        <v>0.3300079999999998</v>
      </c>
      <c r="J14" s="185">
        <v>-4.2046250000000001</v>
      </c>
      <c r="K14" s="122"/>
      <c r="L14" s="122">
        <v>-3.0320969999999998</v>
      </c>
      <c r="M14" s="122">
        <v>-0.122</v>
      </c>
      <c r="N14" s="122">
        <v>-1.1536079999999997</v>
      </c>
      <c r="O14" s="185">
        <v>-4.3077050000000003</v>
      </c>
      <c r="P14" s="122"/>
      <c r="Q14" s="122">
        <v>-3.3591460000000044</v>
      </c>
      <c r="R14" s="122">
        <v>-7.3999999999999996E-2</v>
      </c>
      <c r="S14" s="122">
        <v>-1.1516</v>
      </c>
      <c r="T14" s="185">
        <v>-4.5847460000000044</v>
      </c>
      <c r="U14" s="122"/>
      <c r="V14" s="122">
        <v>-12.254056</v>
      </c>
      <c r="W14" s="122">
        <v>-0.26100000000000001</v>
      </c>
      <c r="X14" s="122">
        <v>-4.6100000000000003</v>
      </c>
      <c r="Y14" s="185">
        <v>-17.125056000000001</v>
      </c>
    </row>
    <row r="15" spans="1:25" x14ac:dyDescent="0.35">
      <c r="A15" s="38" t="s">
        <v>153</v>
      </c>
      <c r="B15" s="122">
        <v>-0.57118200000000807</v>
      </c>
      <c r="C15" s="122">
        <v>0</v>
      </c>
      <c r="D15" s="122">
        <v>0</v>
      </c>
      <c r="E15" s="185">
        <v>-0.57118200000000807</v>
      </c>
      <c r="F15" s="122"/>
      <c r="G15" s="122">
        <v>0.9331020000000082</v>
      </c>
      <c r="H15" s="122">
        <v>0</v>
      </c>
      <c r="I15" s="122">
        <v>0</v>
      </c>
      <c r="J15" s="185">
        <v>0.9331020000000082</v>
      </c>
      <c r="K15" s="122"/>
      <c r="L15" s="122">
        <v>0.62664999999996029</v>
      </c>
      <c r="M15" s="122">
        <v>0</v>
      </c>
      <c r="N15" s="122">
        <v>0</v>
      </c>
      <c r="O15" s="185">
        <v>0.62664999999996029</v>
      </c>
      <c r="P15" s="122"/>
      <c r="Q15" s="122">
        <v>0.40579000000008203</v>
      </c>
      <c r="R15" s="122">
        <v>0</v>
      </c>
      <c r="S15" s="122">
        <v>0</v>
      </c>
      <c r="T15" s="185">
        <v>0.40579000000008203</v>
      </c>
      <c r="U15" s="122"/>
      <c r="V15" s="122">
        <v>1.3943600000000425</v>
      </c>
      <c r="W15" s="122">
        <v>0</v>
      </c>
      <c r="X15" s="122">
        <v>0</v>
      </c>
      <c r="Y15" s="185">
        <v>1.3943600000000425</v>
      </c>
    </row>
    <row r="16" spans="1:25" x14ac:dyDescent="0.35">
      <c r="A16" s="296" t="s">
        <v>29</v>
      </c>
      <c r="B16" s="297">
        <v>-2.0353620000000081</v>
      </c>
      <c r="C16" s="297">
        <v>4.8209999999999997</v>
      </c>
      <c r="D16" s="297">
        <v>-2.6344000000000003</v>
      </c>
      <c r="E16" s="298">
        <v>0.15223799999999152</v>
      </c>
      <c r="F16" s="297"/>
      <c r="G16" s="297">
        <v>4.3013502206654826</v>
      </c>
      <c r="H16" s="297">
        <v>-2.5338449999999995</v>
      </c>
      <c r="I16" s="297">
        <v>-1.6099920000000001</v>
      </c>
      <c r="J16" s="298">
        <v>0.15751322066548357</v>
      </c>
      <c r="K16" s="297"/>
      <c r="L16" s="297">
        <v>11.406543272638974</v>
      </c>
      <c r="M16" s="297">
        <v>-1.4064520000000138</v>
      </c>
      <c r="N16" s="297">
        <v>-0.12760799999999972</v>
      </c>
      <c r="O16" s="298">
        <v>9.8724832726389611</v>
      </c>
      <c r="P16" s="297"/>
      <c r="Q16" s="297">
        <f>SUM(Q11:Q15)</f>
        <v>0.91855799266737992</v>
      </c>
      <c r="R16" s="297">
        <f>SUM(R11:R15)</f>
        <v>-4.3210000000000015</v>
      </c>
      <c r="S16" s="297">
        <f>SUM(S11:S15)</f>
        <v>0.22239999999999993</v>
      </c>
      <c r="T16" s="298">
        <v>-3.1799630073326126</v>
      </c>
      <c r="U16" s="297"/>
      <c r="V16" s="297">
        <v>14.590216583388997</v>
      </c>
      <c r="W16" s="297">
        <v>-2.8082180000000005</v>
      </c>
      <c r="X16" s="297">
        <v>-4.782</v>
      </c>
      <c r="Y16" s="298">
        <v>6.9999985833889316</v>
      </c>
    </row>
    <row r="17" spans="1:25" x14ac:dyDescent="0.35">
      <c r="A17" s="38"/>
      <c r="B17" s="122"/>
      <c r="C17" s="122"/>
      <c r="D17" s="122"/>
      <c r="E17" s="186"/>
      <c r="F17" s="123"/>
      <c r="G17" s="122"/>
      <c r="H17" s="122"/>
      <c r="I17" s="122"/>
      <c r="J17" s="186"/>
      <c r="K17" s="123"/>
      <c r="L17" s="122"/>
      <c r="M17" s="122"/>
      <c r="N17" s="122"/>
      <c r="O17" s="186"/>
      <c r="P17" s="123"/>
      <c r="Q17" s="122"/>
      <c r="R17" s="122"/>
      <c r="S17" s="122"/>
      <c r="T17" s="186"/>
      <c r="U17" s="123"/>
      <c r="V17" s="122"/>
      <c r="W17" s="122"/>
      <c r="X17" s="122"/>
      <c r="Y17" s="186"/>
    </row>
    <row r="18" spans="1:25" x14ac:dyDescent="0.35">
      <c r="A18" s="38" t="s">
        <v>30</v>
      </c>
      <c r="B18" s="122">
        <v>-0.85424999999999995</v>
      </c>
      <c r="C18" s="122">
        <v>-0.17400000000000013</v>
      </c>
      <c r="D18" s="122">
        <v>-0.52989000000000031</v>
      </c>
      <c r="E18" s="185">
        <v>-1.5581400000000003</v>
      </c>
      <c r="F18" s="122"/>
      <c r="G18" s="122">
        <v>-7.4843000000000002</v>
      </c>
      <c r="H18" s="122">
        <v>-0.16689999999999997</v>
      </c>
      <c r="I18" s="122">
        <v>-1.6181099999999997</v>
      </c>
      <c r="J18" s="185">
        <v>-9.2693099999999991</v>
      </c>
      <c r="K18" s="122"/>
      <c r="L18" s="122">
        <v>-7.1151290000000005</v>
      </c>
      <c r="M18" s="122">
        <v>-0.22777099999999995</v>
      </c>
      <c r="N18" s="122">
        <v>-2.1000000000000001E-2</v>
      </c>
      <c r="O18" s="185">
        <v>-7.3639000000000001</v>
      </c>
      <c r="P18" s="122"/>
      <c r="Q18" s="122">
        <v>3.1170350000000107</v>
      </c>
      <c r="R18" s="122">
        <v>-8.4000000000000005E-2</v>
      </c>
      <c r="S18" s="122">
        <v>8.8460000000000001</v>
      </c>
      <c r="T18" s="185">
        <v>11.879220000000011</v>
      </c>
      <c r="U18" s="122"/>
      <c r="V18" s="122">
        <v>-12.336643999999989</v>
      </c>
      <c r="W18" s="122">
        <v>-0.65248600000000001</v>
      </c>
      <c r="X18" s="122">
        <v>6.6769999999999996</v>
      </c>
      <c r="Y18" s="185">
        <v>-6.31212999999999</v>
      </c>
    </row>
    <row r="19" spans="1:25" x14ac:dyDescent="0.35">
      <c r="A19" s="296" t="s">
        <v>154</v>
      </c>
      <c r="B19" s="297">
        <v>-2.8886120000000082</v>
      </c>
      <c r="C19" s="297">
        <v>4.6470000000000002</v>
      </c>
      <c r="D19" s="297">
        <v>-3.1642900000000003</v>
      </c>
      <c r="E19" s="298">
        <v>-1.4069020000000088</v>
      </c>
      <c r="F19" s="297"/>
      <c r="G19" s="297">
        <v>-3.1829497793345172</v>
      </c>
      <c r="H19" s="297">
        <v>-2.7007449999999995</v>
      </c>
      <c r="I19" s="297">
        <v>-3.2281019999999998</v>
      </c>
      <c r="J19" s="298">
        <v>-9.1117967793345152</v>
      </c>
      <c r="K19" s="297"/>
      <c r="L19" s="297">
        <v>4.2914142726389723</v>
      </c>
      <c r="M19" s="297">
        <v>-1.6342230000000137</v>
      </c>
      <c r="N19" s="297">
        <v>-0.14860799999999971</v>
      </c>
      <c r="O19" s="298">
        <v>2.508583272638961</v>
      </c>
      <c r="P19" s="297"/>
      <c r="Q19" s="297">
        <v>4.0355929926673895</v>
      </c>
      <c r="R19" s="297">
        <v>-4.4050000000000002</v>
      </c>
      <c r="S19" s="297">
        <v>9.0679999999999996</v>
      </c>
      <c r="T19" s="298">
        <v>8.6992569926673973</v>
      </c>
      <c r="U19" s="297"/>
      <c r="V19" s="297">
        <v>2.2535725833890083</v>
      </c>
      <c r="W19" s="297">
        <v>-3.4607040000000007</v>
      </c>
      <c r="X19" s="297">
        <v>1.895</v>
      </c>
      <c r="Y19" s="298">
        <v>0.6878685833889413</v>
      </c>
    </row>
    <row r="20" spans="1:25" x14ac:dyDescent="0.35">
      <c r="A20" s="58"/>
      <c r="B20" s="125"/>
      <c r="C20" s="125"/>
      <c r="D20" s="125"/>
      <c r="E20" s="187"/>
      <c r="F20" s="126"/>
      <c r="G20" s="125"/>
      <c r="H20" s="125"/>
      <c r="I20" s="125"/>
      <c r="J20" s="187"/>
      <c r="K20" s="126"/>
      <c r="L20" s="125"/>
      <c r="M20" s="125"/>
      <c r="N20" s="125"/>
      <c r="O20" s="187"/>
      <c r="P20" s="126"/>
      <c r="Q20" s="125"/>
      <c r="R20" s="125"/>
      <c r="S20" s="125"/>
      <c r="T20" s="187"/>
      <c r="U20" s="126"/>
      <c r="V20" s="125"/>
      <c r="W20" s="125"/>
      <c r="X20" s="125"/>
      <c r="Y20" s="187"/>
    </row>
    <row r="21" spans="1:25" x14ac:dyDescent="0.35">
      <c r="A21" s="38" t="s">
        <v>31</v>
      </c>
      <c r="B21" s="122">
        <v>0.95681999999999989</v>
      </c>
      <c r="C21" s="122">
        <v>-1.268</v>
      </c>
      <c r="D21" s="122">
        <v>0</v>
      </c>
      <c r="E21" s="185">
        <v>-0.31118000000000007</v>
      </c>
      <c r="F21" s="122"/>
      <c r="G21" s="122">
        <v>0.55643000000000009</v>
      </c>
      <c r="H21" s="122">
        <v>-0.50900000000000001</v>
      </c>
      <c r="I21" s="122">
        <v>0</v>
      </c>
      <c r="J21" s="185">
        <v>4.7430000000000062E-2</v>
      </c>
      <c r="K21" s="122"/>
      <c r="L21" s="122">
        <v>-0.12299000000000002</v>
      </c>
      <c r="M21" s="122">
        <v>0</v>
      </c>
      <c r="N21" s="122">
        <v>0</v>
      </c>
      <c r="O21" s="185">
        <v>-0.12299000000000002</v>
      </c>
      <c r="P21" s="122"/>
      <c r="Q21" s="122">
        <v>-4.2009999999999996</v>
      </c>
      <c r="R21" s="122">
        <v>-1.5629999999999999</v>
      </c>
      <c r="S21" s="122">
        <v>0</v>
      </c>
      <c r="T21" s="185">
        <v>-5.7640000000000002</v>
      </c>
      <c r="U21" s="122"/>
      <c r="V21" s="122">
        <v>-2.8106300000000002</v>
      </c>
      <c r="W21" s="122">
        <v>-3.34</v>
      </c>
      <c r="X21" s="122">
        <v>0</v>
      </c>
      <c r="Y21" s="185">
        <v>-6.1506300000000005</v>
      </c>
    </row>
    <row r="22" spans="1:25" x14ac:dyDescent="0.35">
      <c r="A22" s="296" t="s">
        <v>32</v>
      </c>
      <c r="B22" s="297">
        <v>-1.9317920000000084</v>
      </c>
      <c r="C22" s="297">
        <v>3.379</v>
      </c>
      <c r="D22" s="297">
        <v>-3.1642900000000003</v>
      </c>
      <c r="E22" s="298">
        <v>-1.7180820000000088</v>
      </c>
      <c r="F22" s="297"/>
      <c r="G22" s="297">
        <v>-2.626519779334517</v>
      </c>
      <c r="H22" s="297">
        <v>-3.2097449999999994</v>
      </c>
      <c r="I22" s="297">
        <v>-3.2281019999999998</v>
      </c>
      <c r="J22" s="298">
        <v>-9.0643667793345166</v>
      </c>
      <c r="K22" s="297"/>
      <c r="L22" s="297">
        <v>4.1684242726389726</v>
      </c>
      <c r="M22" s="297">
        <v>-1.6342230000000137</v>
      </c>
      <c r="N22" s="297">
        <v>-0.14860799999999971</v>
      </c>
      <c r="O22" s="298">
        <v>2.3855932726389608</v>
      </c>
      <c r="P22" s="297"/>
      <c r="Q22" s="297">
        <v>-0.16540700733261018</v>
      </c>
      <c r="R22" s="297">
        <v>-5.968</v>
      </c>
      <c r="S22" s="297">
        <v>9.0679999999999996</v>
      </c>
      <c r="T22" s="298">
        <v>2.935256992667397</v>
      </c>
      <c r="U22" s="297"/>
      <c r="V22" s="297">
        <v>-0.55705741661099184</v>
      </c>
      <c r="W22" s="297">
        <v>-6.8007040000000005</v>
      </c>
      <c r="X22" s="297">
        <v>1.895</v>
      </c>
      <c r="Y22" s="298">
        <v>-5.462761416611059</v>
      </c>
    </row>
    <row r="23" spans="1:25" x14ac:dyDescent="0.35">
      <c r="B23" s="40"/>
      <c r="C23" s="40"/>
      <c r="D23" s="40"/>
      <c r="E23" s="231"/>
      <c r="F23" s="59"/>
      <c r="G23" s="40"/>
      <c r="H23" s="40"/>
      <c r="I23" s="40"/>
      <c r="J23" s="231"/>
      <c r="K23" s="59"/>
      <c r="L23" s="40"/>
      <c r="M23" s="40"/>
      <c r="N23" s="40"/>
      <c r="O23" s="231"/>
      <c r="P23" s="59"/>
      <c r="Q23" s="40"/>
      <c r="R23" s="40"/>
      <c r="S23" s="40"/>
      <c r="T23" s="231"/>
      <c r="U23" s="59"/>
      <c r="V23" s="40"/>
      <c r="W23" s="40"/>
      <c r="X23" s="40"/>
      <c r="Y23" s="231"/>
    </row>
    <row r="24" spans="1:25" x14ac:dyDescent="0.35">
      <c r="E24" s="188"/>
      <c r="J24" s="188"/>
      <c r="O24" s="188"/>
      <c r="T24" s="188"/>
      <c r="Y24" s="188"/>
    </row>
    <row r="25" spans="1:25" x14ac:dyDescent="0.35">
      <c r="A25" s="41" t="s">
        <v>155</v>
      </c>
      <c r="B25" s="227"/>
      <c r="C25" s="227"/>
      <c r="D25" s="227"/>
      <c r="E25" s="235"/>
      <c r="F25" s="227"/>
      <c r="G25" s="227"/>
      <c r="H25" s="227"/>
      <c r="I25" s="227"/>
      <c r="J25" s="235"/>
      <c r="K25" s="227"/>
      <c r="L25" s="227"/>
      <c r="M25" s="227"/>
      <c r="N25" s="227"/>
      <c r="O25" s="235"/>
      <c r="P25" s="227"/>
      <c r="Q25" s="227"/>
      <c r="R25" s="227"/>
      <c r="S25" s="227"/>
      <c r="T25" s="235"/>
      <c r="U25" s="227"/>
      <c r="V25" s="227"/>
      <c r="W25" s="227"/>
      <c r="X25" s="227"/>
      <c r="Y25" s="235"/>
    </row>
    <row r="26" spans="1:25" x14ac:dyDescent="0.35">
      <c r="A26" s="52" t="s">
        <v>3</v>
      </c>
      <c r="B26" s="53"/>
      <c r="C26" s="53"/>
      <c r="D26" s="54"/>
      <c r="E26" s="183"/>
      <c r="F26" s="55"/>
      <c r="G26" s="53"/>
      <c r="H26" s="53"/>
      <c r="I26" s="54"/>
      <c r="J26" s="183"/>
      <c r="K26" s="55"/>
      <c r="L26" s="53"/>
      <c r="M26" s="53"/>
      <c r="N26" s="54"/>
      <c r="O26" s="183"/>
      <c r="P26" s="55"/>
      <c r="Q26" s="53"/>
      <c r="R26" s="53"/>
      <c r="S26" s="54"/>
      <c r="T26" s="183"/>
      <c r="U26" s="55"/>
      <c r="V26" s="53"/>
      <c r="W26" s="53"/>
      <c r="X26" s="54"/>
      <c r="Y26" s="183"/>
    </row>
    <row r="27" spans="1:25" x14ac:dyDescent="0.35">
      <c r="A27" s="10"/>
      <c r="E27" s="188"/>
      <c r="J27" s="188"/>
      <c r="O27" s="188"/>
      <c r="T27" s="188"/>
      <c r="Y27" s="188"/>
    </row>
    <row r="28" spans="1:25" x14ac:dyDescent="0.35">
      <c r="A28" s="61" t="s">
        <v>32</v>
      </c>
      <c r="B28" s="125">
        <v>-1.9317920000000084</v>
      </c>
      <c r="C28" s="125">
        <v>3.379</v>
      </c>
      <c r="D28" s="125">
        <v>-3.1642900000000003</v>
      </c>
      <c r="E28" s="189">
        <v>-1.7180820000000088</v>
      </c>
      <c r="F28" s="125">
        <v>0</v>
      </c>
      <c r="G28" s="125">
        <v>-2.626519779334517</v>
      </c>
      <c r="H28" s="125">
        <v>-3.2097449999999994</v>
      </c>
      <c r="I28" s="125">
        <v>-3.2281019999999998</v>
      </c>
      <c r="J28" s="189">
        <v>-9.0643667793345166</v>
      </c>
      <c r="K28" s="125">
        <v>0</v>
      </c>
      <c r="L28" s="125">
        <v>4.1684242726389726</v>
      </c>
      <c r="M28" s="125">
        <v>-1.6342230000000137</v>
      </c>
      <c r="N28" s="127">
        <v>-0.14860799999999971</v>
      </c>
      <c r="O28" s="189">
        <v>2.3855932726389608</v>
      </c>
      <c r="P28" s="125">
        <v>0</v>
      </c>
      <c r="Q28" s="125">
        <v>-0.16540700733261018</v>
      </c>
      <c r="R28" s="125">
        <v>-5.968</v>
      </c>
      <c r="S28" s="127">
        <v>9.0679999999999996</v>
      </c>
      <c r="T28" s="189">
        <v>2.935256992667397</v>
      </c>
      <c r="U28" s="125">
        <v>0</v>
      </c>
      <c r="V28" s="125">
        <v>-0.55705741661099184</v>
      </c>
      <c r="W28" s="125">
        <v>-6.8007040000000005</v>
      </c>
      <c r="X28" s="125">
        <v>1.895</v>
      </c>
      <c r="Y28" s="189">
        <v>-5.4627614166109923</v>
      </c>
    </row>
    <row r="29" spans="1:25" x14ac:dyDescent="0.35">
      <c r="A29" s="38" t="s">
        <v>31</v>
      </c>
      <c r="B29" s="128">
        <v>-0.95681999999999989</v>
      </c>
      <c r="C29" s="128">
        <v>1.268</v>
      </c>
      <c r="D29" s="128">
        <v>0</v>
      </c>
      <c r="E29" s="185">
        <v>0.31118000000000007</v>
      </c>
      <c r="F29" s="128">
        <v>0</v>
      </c>
      <c r="G29" s="128">
        <v>-0.55643000000000009</v>
      </c>
      <c r="H29" s="128">
        <v>0.50900000000000001</v>
      </c>
      <c r="I29" s="128">
        <v>0</v>
      </c>
      <c r="J29" s="193">
        <v>-4.7430000000000062E-2</v>
      </c>
      <c r="K29" s="128">
        <v>0</v>
      </c>
      <c r="L29" s="128">
        <v>0.12299000000000002</v>
      </c>
      <c r="M29" s="128">
        <v>0</v>
      </c>
      <c r="N29" s="128">
        <v>0</v>
      </c>
      <c r="O29" s="193">
        <v>0.12299000000000002</v>
      </c>
      <c r="P29" s="128">
        <v>0</v>
      </c>
      <c r="Q29" s="128">
        <v>4.2009999999999996</v>
      </c>
      <c r="R29" s="128">
        <v>1.5629999999999999</v>
      </c>
      <c r="S29" s="128">
        <v>0</v>
      </c>
      <c r="T29" s="193">
        <v>5.7640000000000002</v>
      </c>
      <c r="U29" s="128">
        <v>0</v>
      </c>
      <c r="V29" s="128">
        <v>2.8106300000000002</v>
      </c>
      <c r="W29" s="128">
        <v>3.34</v>
      </c>
      <c r="X29" s="128">
        <v>0</v>
      </c>
      <c r="Y29" s="193">
        <v>6.1506300000000005</v>
      </c>
    </row>
    <row r="30" spans="1:25" x14ac:dyDescent="0.35">
      <c r="A30" s="38" t="s">
        <v>30</v>
      </c>
      <c r="B30" s="128">
        <v>0.85424999999999995</v>
      </c>
      <c r="C30" s="128">
        <v>0.17400000000000013</v>
      </c>
      <c r="D30" s="128">
        <v>0.52989000000000031</v>
      </c>
      <c r="E30" s="185">
        <v>1.5581400000000003</v>
      </c>
      <c r="F30" s="128">
        <v>0</v>
      </c>
      <c r="G30" s="128">
        <v>7.4843000000000002</v>
      </c>
      <c r="H30" s="128">
        <v>0.16689999999999997</v>
      </c>
      <c r="I30" s="128">
        <v>1.6181099999999997</v>
      </c>
      <c r="J30" s="193">
        <v>9.2693099999999991</v>
      </c>
      <c r="K30" s="128">
        <v>0</v>
      </c>
      <c r="L30" s="128">
        <v>7.1151290000000005</v>
      </c>
      <c r="M30" s="128">
        <v>0.22777099999999995</v>
      </c>
      <c r="N30" s="128">
        <v>2.1000000000000001E-2</v>
      </c>
      <c r="O30" s="193">
        <v>7.3639000000000001</v>
      </c>
      <c r="P30" s="128">
        <v>0</v>
      </c>
      <c r="Q30" s="128">
        <v>-3.1170350000000107</v>
      </c>
      <c r="R30" s="128">
        <v>8.4000000000000005E-2</v>
      </c>
      <c r="S30" s="128">
        <v>-8.8460000000000001</v>
      </c>
      <c r="T30" s="193">
        <v>-11.879220000000011</v>
      </c>
      <c r="U30" s="128">
        <v>0</v>
      </c>
      <c r="V30" s="128">
        <v>12.336643999999989</v>
      </c>
      <c r="W30" s="128">
        <v>0.65248600000000001</v>
      </c>
      <c r="X30" s="128">
        <v>-6.6769999999999996</v>
      </c>
      <c r="Y30" s="193">
        <v>6.31212999999999</v>
      </c>
    </row>
    <row r="31" spans="1:25" x14ac:dyDescent="0.35">
      <c r="A31" s="38" t="s">
        <v>156</v>
      </c>
      <c r="B31" s="128">
        <v>1.3901800000000002</v>
      </c>
      <c r="C31" s="128">
        <v>3.0000000000000001E-3</v>
      </c>
      <c r="D31" s="128">
        <v>2.6344000000000003</v>
      </c>
      <c r="E31" s="185">
        <v>4.0275800000000004</v>
      </c>
      <c r="F31" s="122">
        <v>0</v>
      </c>
      <c r="G31" s="128">
        <v>4.4726330000000001</v>
      </c>
      <c r="H31" s="128">
        <v>6.2E-2</v>
      </c>
      <c r="I31" s="128">
        <v>-0.3300079999999998</v>
      </c>
      <c r="J31" s="185">
        <v>4.2046250000000001</v>
      </c>
      <c r="K31" s="122">
        <v>0</v>
      </c>
      <c r="L31" s="128">
        <v>3.0320969999999998</v>
      </c>
      <c r="M31" s="128">
        <v>0.122</v>
      </c>
      <c r="N31" s="128">
        <v>1.1536079999999997</v>
      </c>
      <c r="O31" s="185">
        <v>4.3077050000000003</v>
      </c>
      <c r="P31" s="122">
        <v>0</v>
      </c>
      <c r="Q31" s="128">
        <v>3.3591460000000044</v>
      </c>
      <c r="R31" s="128">
        <v>7.3999999999999996E-2</v>
      </c>
      <c r="S31" s="128">
        <v>1.1516</v>
      </c>
      <c r="T31" s="185">
        <v>4.5847460000000044</v>
      </c>
      <c r="U31" s="122">
        <v>0</v>
      </c>
      <c r="V31" s="128">
        <v>12.254056</v>
      </c>
      <c r="W31" s="128">
        <v>0.26100000000000001</v>
      </c>
      <c r="X31" s="128">
        <v>4.6100000000000003</v>
      </c>
      <c r="Y31" s="185">
        <v>17.125056000000001</v>
      </c>
    </row>
    <row r="32" spans="1:25" x14ac:dyDescent="0.35">
      <c r="A32" s="38" t="s">
        <v>157</v>
      </c>
      <c r="B32" s="128">
        <v>7.4883299999999959</v>
      </c>
      <c r="C32" s="128">
        <v>0</v>
      </c>
      <c r="D32" s="128">
        <v>0</v>
      </c>
      <c r="E32" s="185">
        <v>7.4883299999999959</v>
      </c>
      <c r="F32" s="122">
        <v>0</v>
      </c>
      <c r="G32" s="128">
        <v>7.8213670000000004</v>
      </c>
      <c r="H32" s="128">
        <v>0</v>
      </c>
      <c r="I32" s="128">
        <v>7.999999999810825E-6</v>
      </c>
      <c r="J32" s="185">
        <v>7.8213749999999997</v>
      </c>
      <c r="K32" s="122">
        <v>0</v>
      </c>
      <c r="L32" s="128">
        <v>7.6593030000000031</v>
      </c>
      <c r="M32" s="128">
        <v>0</v>
      </c>
      <c r="N32" s="128">
        <v>0</v>
      </c>
      <c r="O32" s="185">
        <v>7.6593030000000031</v>
      </c>
      <c r="P32" s="122">
        <v>0</v>
      </c>
      <c r="Q32" s="128">
        <v>9.549194</v>
      </c>
      <c r="R32" s="128">
        <v>-2E-3</v>
      </c>
      <c r="S32" s="128">
        <v>0</v>
      </c>
      <c r="T32" s="185">
        <v>9.549194</v>
      </c>
      <c r="U32" s="122">
        <v>0</v>
      </c>
      <c r="V32" s="128">
        <v>32.518194000000001</v>
      </c>
      <c r="W32" s="128">
        <v>0</v>
      </c>
      <c r="X32" s="128">
        <v>0</v>
      </c>
      <c r="Y32" s="185">
        <v>32.518194000000001</v>
      </c>
    </row>
    <row r="33" spans="1:25" x14ac:dyDescent="0.35">
      <c r="A33" s="41" t="s">
        <v>158</v>
      </c>
      <c r="B33" s="127">
        <v>6.8441479999999881</v>
      </c>
      <c r="C33" s="127">
        <v>4.8239999999999998</v>
      </c>
      <c r="D33" s="127">
        <v>0</v>
      </c>
      <c r="E33" s="190">
        <v>11.667147999999989</v>
      </c>
      <c r="F33" s="125">
        <v>0</v>
      </c>
      <c r="G33" s="127">
        <v>16.59535022066548</v>
      </c>
      <c r="H33" s="127">
        <v>-2.4718449999999992</v>
      </c>
      <c r="I33" s="127">
        <v>-1.9399920000000002</v>
      </c>
      <c r="J33" s="189">
        <v>12.183513220665484</v>
      </c>
      <c r="K33" s="125">
        <v>0</v>
      </c>
      <c r="L33" s="127">
        <v>22.097943272638979</v>
      </c>
      <c r="M33" s="127">
        <v>-1.2844520000000139</v>
      </c>
      <c r="N33" s="127">
        <v>1.026</v>
      </c>
      <c r="O33" s="189">
        <v>21.839491272638966</v>
      </c>
      <c r="P33" s="125">
        <v>0</v>
      </c>
      <c r="Q33" s="127">
        <v>13.826897992667382</v>
      </c>
      <c r="R33" s="127">
        <v>-4.2489999999999997</v>
      </c>
      <c r="S33" s="127">
        <v>1.3759999999999999</v>
      </c>
      <c r="T33" s="189">
        <v>10.953976992667391</v>
      </c>
      <c r="U33" s="125">
        <v>0</v>
      </c>
      <c r="V33" s="127">
        <v>59.362466583389001</v>
      </c>
      <c r="W33" s="127">
        <v>-2.5472180000000009</v>
      </c>
      <c r="X33" s="127">
        <v>-0.17199999999999999</v>
      </c>
      <c r="Y33" s="189">
        <v>56.643248583389003</v>
      </c>
    </row>
    <row r="34" spans="1:25" x14ac:dyDescent="0.35">
      <c r="A34" s="62" t="s">
        <v>159</v>
      </c>
      <c r="B34" s="122">
        <v>0.98799999999999999</v>
      </c>
      <c r="C34" s="122">
        <v>0</v>
      </c>
      <c r="D34" s="122">
        <v>0</v>
      </c>
      <c r="E34" s="185">
        <v>0.98799999999999999</v>
      </c>
      <c r="F34" s="122">
        <v>0</v>
      </c>
      <c r="G34" s="122">
        <v>-0.64700000000000002</v>
      </c>
      <c r="H34" s="122">
        <v>6.0302059999999997</v>
      </c>
      <c r="I34" s="122">
        <v>0</v>
      </c>
      <c r="J34" s="185">
        <v>5.3832060000000004</v>
      </c>
      <c r="K34" s="122">
        <v>0</v>
      </c>
      <c r="L34" s="122">
        <v>0.66700000000000004</v>
      </c>
      <c r="M34" s="122">
        <v>4.3152209999999993</v>
      </c>
      <c r="N34" s="122">
        <v>0</v>
      </c>
      <c r="O34" s="185">
        <v>4.9822209999999991</v>
      </c>
      <c r="P34" s="122">
        <v>0</v>
      </c>
      <c r="Q34" s="122">
        <v>3.43815304</v>
      </c>
      <c r="R34" s="122">
        <v>6.6710000000000003</v>
      </c>
      <c r="S34" s="122">
        <v>0</v>
      </c>
      <c r="T34" s="185">
        <v>10.108981039999998</v>
      </c>
      <c r="U34" s="122">
        <v>0</v>
      </c>
      <c r="V34" s="122">
        <v>4.4461530400000004</v>
      </c>
      <c r="W34" s="122">
        <v>17.016254999999997</v>
      </c>
      <c r="X34" s="122">
        <v>0</v>
      </c>
      <c r="Y34" s="185">
        <v>21.46240804</v>
      </c>
    </row>
    <row r="35" spans="1:25" x14ac:dyDescent="0.35">
      <c r="A35" s="63" t="s">
        <v>160</v>
      </c>
      <c r="B35" s="297">
        <v>7.8321479999999886</v>
      </c>
      <c r="C35" s="297">
        <v>4.8239999999999998</v>
      </c>
      <c r="D35" s="297">
        <v>0</v>
      </c>
      <c r="E35" s="298">
        <v>12.655147999999988</v>
      </c>
      <c r="F35" s="297">
        <v>0</v>
      </c>
      <c r="G35" s="297">
        <v>15.948350220665482</v>
      </c>
      <c r="H35" s="297">
        <v>3.558361000000001</v>
      </c>
      <c r="I35" s="297">
        <v>-1.9399920000000002</v>
      </c>
      <c r="J35" s="298">
        <v>17.566719220665483</v>
      </c>
      <c r="K35" s="297">
        <v>0</v>
      </c>
      <c r="L35" s="297">
        <v>22.76494327263898</v>
      </c>
      <c r="M35" s="297">
        <v>3.0307689999999856</v>
      </c>
      <c r="N35" s="297">
        <v>1.026</v>
      </c>
      <c r="O35" s="298">
        <v>26.821712272638965</v>
      </c>
      <c r="P35" s="297">
        <v>0</v>
      </c>
      <c r="Q35" s="297">
        <v>17.265051032667383</v>
      </c>
      <c r="R35" s="297">
        <v>2.4220000000000002</v>
      </c>
      <c r="S35" s="297">
        <v>1.3759999999999999</v>
      </c>
      <c r="T35" s="298">
        <v>21.062958032667389</v>
      </c>
      <c r="U35" s="297">
        <v>0</v>
      </c>
      <c r="V35" s="297">
        <v>63.808619623388999</v>
      </c>
      <c r="W35" s="297">
        <v>14.469036999999997</v>
      </c>
      <c r="X35" s="297">
        <v>-0.17199999999999999</v>
      </c>
      <c r="Y35" s="298">
        <v>78.105656623388995</v>
      </c>
    </row>
    <row r="36" spans="1:25" x14ac:dyDescent="0.35">
      <c r="A36" s="60" t="s">
        <v>161</v>
      </c>
      <c r="B36" s="64">
        <f>+B35/B9</f>
        <v>0.1885129612246369</v>
      </c>
      <c r="C36" s="64">
        <f t="shared" ref="C36" si="0">+C35/C9</f>
        <v>0.1473067057530231</v>
      </c>
      <c r="D36" s="64"/>
      <c r="E36" s="191">
        <f t="shared" ref="E36" si="1">+E35/E9</f>
        <v>0.17889157784625806</v>
      </c>
      <c r="F36" s="65"/>
      <c r="G36" s="64">
        <f>+G35/G9</f>
        <v>0.31427797699652155</v>
      </c>
      <c r="H36" s="64">
        <f t="shared" ref="H36" si="2">+H35/H9</f>
        <v>0.14985651157557806</v>
      </c>
      <c r="I36" s="64"/>
      <c r="J36" s="191">
        <f t="shared" ref="J36" si="3">+J35/J9</f>
        <v>0.24343744910317405</v>
      </c>
      <c r="K36" s="65"/>
      <c r="L36" s="64">
        <f>+L35/L9</f>
        <v>0.49600666841696156</v>
      </c>
      <c r="M36" s="64">
        <f t="shared" ref="M36" si="4">+M35/M9</f>
        <v>0.10909226838973789</v>
      </c>
      <c r="N36" s="64"/>
      <c r="O36" s="191">
        <f t="shared" ref="O36" si="5">+O35/O9</f>
        <v>0.38216196470002034</v>
      </c>
      <c r="P36" s="65"/>
      <c r="Q36" s="64">
        <f>+Q35/Q9</f>
        <v>0.31020448519804128</v>
      </c>
      <c r="R36" s="64">
        <v>0.12</v>
      </c>
      <c r="S36" s="64"/>
      <c r="T36" s="191">
        <f t="shared" ref="T36" si="6">+T35/T9</f>
        <v>0.27897857522481456</v>
      </c>
      <c r="U36" s="65"/>
      <c r="V36" s="64">
        <f>+V35/V9</f>
        <v>0.32161999470330666</v>
      </c>
      <c r="W36" s="64">
        <f t="shared" ref="W36:Y36" si="7">+W35/W9</f>
        <v>0.13857108608146207</v>
      </c>
      <c r="X36" s="64"/>
      <c r="Y36" s="194">
        <f t="shared" si="7"/>
        <v>0.27064772659982816</v>
      </c>
    </row>
    <row r="37" spans="1:25" x14ac:dyDescent="0.35">
      <c r="A37" s="39" t="s">
        <v>162</v>
      </c>
      <c r="B37" s="66">
        <f>+B11/B9</f>
        <v>0.37213276530194722</v>
      </c>
      <c r="C37" s="66">
        <f t="shared" ref="C37:E37" si="8">+C11/C9</f>
        <v>0.23558690607059973</v>
      </c>
      <c r="D37" s="66"/>
      <c r="E37" s="192">
        <f t="shared" si="8"/>
        <v>0.3276271521868197</v>
      </c>
      <c r="F37" s="67"/>
      <c r="G37" s="66">
        <f>+G11/G9</f>
        <v>0.40626311868256554</v>
      </c>
      <c r="H37" s="66">
        <f t="shared" ref="H37:J37" si="9">+H11/H9</f>
        <v>0.27640882520666038</v>
      </c>
      <c r="I37" s="66"/>
      <c r="J37" s="192">
        <f t="shared" si="9"/>
        <v>0.34976714428626293</v>
      </c>
      <c r="K37" s="67"/>
      <c r="L37" s="66">
        <f>+L11/L9</f>
        <v>0.59255227022674073</v>
      </c>
      <c r="M37" s="66">
        <f t="shared" ref="M37:O37" si="10">+M11/M9</f>
        <v>0.21362149757342044</v>
      </c>
      <c r="N37" s="66"/>
      <c r="O37" s="192">
        <f t="shared" si="10"/>
        <v>0.48667416730576879</v>
      </c>
      <c r="P37" s="67"/>
      <c r="Q37" s="66">
        <f>+Q11/Q9</f>
        <v>0.35317954601698448</v>
      </c>
      <c r="R37" s="66">
        <v>0.3</v>
      </c>
      <c r="S37" s="66"/>
      <c r="T37" s="192">
        <f t="shared" ref="T37" si="11">+T11/T9</f>
        <v>0.35769170938031869</v>
      </c>
      <c r="U37" s="67"/>
      <c r="V37" s="66">
        <f>+V11/V9</f>
        <v>0.41799752391083839</v>
      </c>
      <c r="W37" s="66">
        <f t="shared" ref="W37:Y37" si="12">+W11/W9</f>
        <v>0.2568575680492764</v>
      </c>
      <c r="X37" s="66"/>
      <c r="Y37" s="195">
        <f t="shared" si="12"/>
        <v>0.37970311958089653</v>
      </c>
    </row>
  </sheetData>
  <mergeCells count="6">
    <mergeCell ref="A3:G3"/>
    <mergeCell ref="V6:Y6"/>
    <mergeCell ref="L6:O6"/>
    <mergeCell ref="Q6:T6"/>
    <mergeCell ref="B6:E6"/>
    <mergeCell ref="G6:J6"/>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AB85-F8F6-4973-AFF7-D2396AF72760}">
  <dimension ref="A1:AD37"/>
  <sheetViews>
    <sheetView workbookViewId="0"/>
  </sheetViews>
  <sheetFormatPr defaultColWidth="9.1796875" defaultRowHeight="14.5" x14ac:dyDescent="0.35"/>
  <cols>
    <col min="1" max="1" width="49.453125" style="39" bestFit="1" customWidth="1"/>
    <col min="2" max="4" width="11.54296875" style="39" customWidth="1"/>
    <col min="5" max="6" width="11.54296875" style="60" customWidth="1"/>
    <col min="7" max="9" width="11.54296875" style="39" customWidth="1"/>
    <col min="10" max="11" width="11.54296875" style="60" customWidth="1"/>
    <col min="12" max="14" width="11.54296875" style="39" customWidth="1"/>
    <col min="15" max="16" width="11.54296875" style="60" customWidth="1"/>
    <col min="17" max="19" width="11.54296875" style="39" customWidth="1"/>
    <col min="20" max="21" width="11.54296875" style="60" customWidth="1"/>
    <col min="22" max="24" width="11.54296875" style="39" customWidth="1"/>
    <col min="25" max="25" width="11.54296875" style="60" customWidth="1"/>
    <col min="26" max="36" width="11.54296875" style="132" customWidth="1"/>
    <col min="37" max="16384" width="9.1796875" style="132"/>
  </cols>
  <sheetData>
    <row r="1" spans="1:25" x14ac:dyDescent="0.35">
      <c r="A1" s="129"/>
      <c r="B1" s="130"/>
      <c r="C1" s="130"/>
      <c r="D1" s="129"/>
      <c r="E1" s="131"/>
      <c r="F1" s="131"/>
      <c r="G1" s="130"/>
      <c r="H1" s="130"/>
      <c r="I1" s="129"/>
      <c r="J1" s="131"/>
      <c r="K1" s="131"/>
      <c r="L1" s="130"/>
      <c r="M1" s="130"/>
      <c r="N1" s="129"/>
      <c r="O1" s="131"/>
      <c r="P1" s="131"/>
      <c r="Q1" s="130"/>
      <c r="R1" s="130"/>
      <c r="S1" s="129"/>
      <c r="T1" s="131"/>
      <c r="U1" s="131"/>
      <c r="V1" s="130"/>
      <c r="W1" s="130"/>
      <c r="X1" s="129"/>
      <c r="Y1" s="131"/>
    </row>
    <row r="2" spans="1:25" x14ac:dyDescent="0.35">
      <c r="A2" s="41"/>
      <c r="B2" s="133"/>
      <c r="C2" s="44"/>
      <c r="D2" s="44"/>
      <c r="E2" s="134"/>
      <c r="F2" s="134"/>
      <c r="G2" s="133"/>
      <c r="H2" s="44"/>
      <c r="I2" s="44"/>
      <c r="J2" s="134"/>
      <c r="K2" s="134"/>
      <c r="L2" s="133"/>
      <c r="M2" s="44"/>
      <c r="N2" s="44"/>
      <c r="O2" s="134"/>
      <c r="P2" s="134"/>
      <c r="Q2" s="136"/>
      <c r="R2" s="44"/>
      <c r="S2" s="44"/>
      <c r="T2" s="134"/>
      <c r="U2" s="134"/>
      <c r="V2" s="133"/>
      <c r="W2" s="44"/>
      <c r="X2" s="44"/>
      <c r="Y2" s="134"/>
    </row>
    <row r="3" spans="1:25" x14ac:dyDescent="0.35">
      <c r="A3" s="348" t="s">
        <v>163</v>
      </c>
      <c r="B3" s="348"/>
      <c r="C3" s="348"/>
      <c r="D3" s="348"/>
      <c r="E3" s="348"/>
      <c r="F3" s="348"/>
      <c r="G3" s="348"/>
      <c r="H3" s="348"/>
      <c r="I3" s="44"/>
      <c r="J3" s="134"/>
      <c r="K3" s="134"/>
      <c r="L3" s="133"/>
      <c r="M3" s="44"/>
      <c r="N3" s="44"/>
      <c r="O3" s="134"/>
      <c r="P3" s="134"/>
      <c r="Q3" s="136"/>
      <c r="R3" s="44"/>
      <c r="S3" s="44"/>
      <c r="T3" s="134"/>
      <c r="U3" s="134"/>
      <c r="V3" s="133"/>
      <c r="W3" s="44"/>
      <c r="X3" s="44"/>
      <c r="Y3" s="134"/>
    </row>
    <row r="4" spans="1:25" x14ac:dyDescent="0.35">
      <c r="I4" s="44"/>
      <c r="J4" s="134"/>
      <c r="K4" s="134"/>
      <c r="L4" s="133"/>
      <c r="M4" s="44"/>
      <c r="N4" s="44"/>
      <c r="O4" s="134"/>
      <c r="P4" s="134"/>
      <c r="Q4" s="136"/>
      <c r="R4" s="44"/>
      <c r="S4" s="44"/>
      <c r="T4" s="134"/>
      <c r="U4" s="134"/>
      <c r="V4" s="133"/>
      <c r="W4" s="44"/>
      <c r="X4" s="44"/>
      <c r="Y4" s="134"/>
    </row>
    <row r="5" spans="1:25" x14ac:dyDescent="0.35">
      <c r="A5" s="52"/>
      <c r="B5" s="52"/>
      <c r="C5" s="52"/>
      <c r="D5" s="52"/>
      <c r="E5" s="135"/>
      <c r="F5" s="135"/>
      <c r="G5" s="52"/>
      <c r="H5" s="52"/>
      <c r="I5" s="52"/>
      <c r="J5" s="135"/>
      <c r="K5" s="135"/>
      <c r="L5" s="52"/>
      <c r="M5" s="52"/>
      <c r="N5" s="52"/>
      <c r="O5" s="135"/>
      <c r="P5" s="135"/>
      <c r="Q5" s="52"/>
      <c r="R5" s="52"/>
      <c r="S5" s="52"/>
      <c r="T5" s="135"/>
      <c r="U5" s="135"/>
      <c r="V5" s="52"/>
      <c r="W5" s="52"/>
      <c r="X5" s="52"/>
      <c r="Y5" s="135"/>
    </row>
    <row r="6" spans="1:25" x14ac:dyDescent="0.35">
      <c r="A6" s="51"/>
      <c r="B6" s="350" t="s">
        <v>164</v>
      </c>
      <c r="C6" s="350"/>
      <c r="D6" s="350"/>
      <c r="E6" s="350"/>
      <c r="F6" s="279"/>
      <c r="G6" s="350" t="s">
        <v>165</v>
      </c>
      <c r="H6" s="350"/>
      <c r="I6" s="350"/>
      <c r="J6" s="350"/>
      <c r="K6" s="279"/>
      <c r="L6" s="350" t="s">
        <v>166</v>
      </c>
      <c r="M6" s="350"/>
      <c r="N6" s="350"/>
      <c r="O6" s="350"/>
      <c r="P6" s="279"/>
      <c r="Q6" s="350" t="s">
        <v>167</v>
      </c>
      <c r="R6" s="350"/>
      <c r="S6" s="350"/>
      <c r="T6" s="350"/>
      <c r="U6" s="279"/>
      <c r="V6" s="350" t="s">
        <v>13</v>
      </c>
      <c r="W6" s="350"/>
      <c r="X6" s="350"/>
      <c r="Y6" s="350"/>
    </row>
    <row r="7" spans="1:25" x14ac:dyDescent="0.35">
      <c r="A7" s="52" t="s">
        <v>3</v>
      </c>
      <c r="B7" s="53" t="s">
        <v>149</v>
      </c>
      <c r="C7" s="53" t="s">
        <v>150</v>
      </c>
      <c r="D7" s="54" t="s">
        <v>151</v>
      </c>
      <c r="E7" s="183" t="s">
        <v>152</v>
      </c>
      <c r="F7" s="55"/>
      <c r="G7" s="53" t="s">
        <v>149</v>
      </c>
      <c r="H7" s="53" t="s">
        <v>150</v>
      </c>
      <c r="I7" s="54" t="s">
        <v>151</v>
      </c>
      <c r="J7" s="183" t="s">
        <v>152</v>
      </c>
      <c r="K7" s="55"/>
      <c r="L7" s="53" t="s">
        <v>149</v>
      </c>
      <c r="M7" s="53" t="s">
        <v>150</v>
      </c>
      <c r="N7" s="54" t="s">
        <v>151</v>
      </c>
      <c r="O7" s="183" t="s">
        <v>152</v>
      </c>
      <c r="P7" s="55"/>
      <c r="Q7" s="53" t="s">
        <v>149</v>
      </c>
      <c r="R7" s="53" t="s">
        <v>150</v>
      </c>
      <c r="S7" s="54" t="s">
        <v>151</v>
      </c>
      <c r="T7" s="183" t="s">
        <v>152</v>
      </c>
      <c r="U7" s="55"/>
      <c r="V7" s="53" t="s">
        <v>149</v>
      </c>
      <c r="W7" s="53" t="s">
        <v>150</v>
      </c>
      <c r="X7" s="54" t="s">
        <v>151</v>
      </c>
      <c r="Y7" s="183" t="s">
        <v>152</v>
      </c>
    </row>
    <row r="8" spans="1:25" x14ac:dyDescent="0.35">
      <c r="B8" s="56"/>
      <c r="C8" s="56"/>
      <c r="D8" s="56"/>
      <c r="E8" s="184"/>
      <c r="F8" s="57"/>
      <c r="G8" s="56"/>
      <c r="H8" s="56"/>
      <c r="I8" s="56"/>
      <c r="J8" s="184"/>
      <c r="K8" s="57"/>
      <c r="L8" s="56"/>
      <c r="M8" s="56"/>
      <c r="N8" s="56"/>
      <c r="O8" s="184"/>
      <c r="P8" s="57"/>
      <c r="Q8" s="56"/>
      <c r="R8" s="56"/>
      <c r="S8" s="56"/>
      <c r="T8" s="184"/>
      <c r="U8" s="57"/>
      <c r="V8" s="56"/>
      <c r="W8" s="56"/>
      <c r="X8" s="56"/>
      <c r="Y8" s="184"/>
    </row>
    <row r="9" spans="1:25" x14ac:dyDescent="0.35">
      <c r="A9" s="38" t="s">
        <v>22</v>
      </c>
      <c r="B9" s="122">
        <v>30.324368000000003</v>
      </c>
      <c r="C9" s="122">
        <v>23.188539999999996</v>
      </c>
      <c r="D9" s="122">
        <v>-3.4072799999999952</v>
      </c>
      <c r="E9" s="185">
        <v>50.105627999999996</v>
      </c>
      <c r="F9" s="122"/>
      <c r="G9" s="122">
        <v>45.718057999999999</v>
      </c>
      <c r="H9" s="122">
        <v>32.340490000000003</v>
      </c>
      <c r="I9" s="122">
        <v>-3.7958499999999948</v>
      </c>
      <c r="J9" s="185">
        <v>74.262698</v>
      </c>
      <c r="K9" s="122"/>
      <c r="L9" s="122">
        <v>39.82065699999999</v>
      </c>
      <c r="M9" s="122">
        <v>24.806300000000004</v>
      </c>
      <c r="N9" s="122">
        <v>-2.6579500000000116</v>
      </c>
      <c r="O9" s="185">
        <v>61.969006999999984</v>
      </c>
      <c r="P9" s="122"/>
      <c r="Q9" s="122">
        <v>53.701603000000006</v>
      </c>
      <c r="R9" s="122">
        <v>30.03586</v>
      </c>
      <c r="S9" s="122">
        <v>-8.0127500000000005</v>
      </c>
      <c r="T9" s="185">
        <v>75.724713000000008</v>
      </c>
      <c r="U9" s="122"/>
      <c r="V9" s="122">
        <v>169.56468599999999</v>
      </c>
      <c r="W9" s="122">
        <v>110.37119</v>
      </c>
      <c r="X9" s="122">
        <v>-17.873830000000002</v>
      </c>
      <c r="Y9" s="185">
        <v>262.06204599999995</v>
      </c>
    </row>
    <row r="10" spans="1:25" x14ac:dyDescent="0.35">
      <c r="A10" s="38" t="s">
        <v>23</v>
      </c>
      <c r="B10" s="122">
        <v>-17.907454523730554</v>
      </c>
      <c r="C10" s="122">
        <v>-17.300489999999996</v>
      </c>
      <c r="D10" s="122">
        <v>2.3312799999999987</v>
      </c>
      <c r="E10" s="185">
        <v>-32.876664523730547</v>
      </c>
      <c r="F10" s="122"/>
      <c r="G10" s="122">
        <v>-24.569545476269447</v>
      </c>
      <c r="H10" s="122">
        <v>-24.3452068</v>
      </c>
      <c r="I10" s="122">
        <v>4.322366155865617</v>
      </c>
      <c r="J10" s="185">
        <v>-44.592386120403823</v>
      </c>
      <c r="K10" s="122"/>
      <c r="L10" s="122">
        <v>-23.191976881060778</v>
      </c>
      <c r="M10" s="122">
        <v>-19.291859900000002</v>
      </c>
      <c r="N10" s="122">
        <v>1.9947044579804496</v>
      </c>
      <c r="O10" s="185">
        <v>-40.489132323080334</v>
      </c>
      <c r="P10" s="122"/>
      <c r="Q10" s="122">
        <v>-43.188000000000017</v>
      </c>
      <c r="R10" s="122">
        <v>-20.77165329999999</v>
      </c>
      <c r="S10" s="122">
        <v>8.0084093861539323</v>
      </c>
      <c r="T10" s="185">
        <v>-55.951243913846078</v>
      </c>
      <c r="U10" s="122"/>
      <c r="V10" s="122">
        <v>-108.85697688106079</v>
      </c>
      <c r="W10" s="122">
        <v>-81.709209999999999</v>
      </c>
      <c r="X10" s="122">
        <v>16.656759999999998</v>
      </c>
      <c r="Y10" s="185">
        <v>-173.90942688106077</v>
      </c>
    </row>
    <row r="11" spans="1:25" x14ac:dyDescent="0.35">
      <c r="A11" s="296" t="s">
        <v>24</v>
      </c>
      <c r="B11" s="297">
        <v>12.416913476269448</v>
      </c>
      <c r="C11" s="297">
        <v>5.8880499999999989</v>
      </c>
      <c r="D11" s="297">
        <v>-1.0759999999999963</v>
      </c>
      <c r="E11" s="298">
        <v>17.229463476269448</v>
      </c>
      <c r="F11" s="297"/>
      <c r="G11" s="297">
        <v>21.148512523730552</v>
      </c>
      <c r="H11" s="297">
        <v>7.995283200000002</v>
      </c>
      <c r="I11" s="297">
        <v>0.52651615586562184</v>
      </c>
      <c r="J11" s="298">
        <v>29.670311879596177</v>
      </c>
      <c r="K11" s="297"/>
      <c r="L11" s="297">
        <v>16.628680118939215</v>
      </c>
      <c r="M11" s="297">
        <v>5.5144400999999998</v>
      </c>
      <c r="N11" s="297">
        <v>-0.66324554201956198</v>
      </c>
      <c r="O11" s="298">
        <v>21.47987467691965</v>
      </c>
      <c r="P11" s="297"/>
      <c r="Q11" s="297">
        <v>10.513602999999987</v>
      </c>
      <c r="R11" s="297">
        <v>9.2642067000000097</v>
      </c>
      <c r="S11" s="297">
        <v>-4.3406138460668443E-3</v>
      </c>
      <c r="T11" s="298">
        <v>19.773469086153927</v>
      </c>
      <c r="U11" s="297"/>
      <c r="V11" s="297">
        <v>60.707709118939192</v>
      </c>
      <c r="W11" s="297">
        <v>28.66198000000001</v>
      </c>
      <c r="X11" s="297">
        <v>-1.2170700000000034</v>
      </c>
      <c r="Y11" s="298">
        <v>88.152619118939214</v>
      </c>
    </row>
    <row r="12" spans="1:25" x14ac:dyDescent="0.35">
      <c r="A12" s="38"/>
      <c r="B12" s="122"/>
      <c r="C12" s="122"/>
      <c r="D12" s="122"/>
      <c r="E12" s="186"/>
      <c r="F12" s="123"/>
      <c r="G12" s="122"/>
      <c r="H12" s="122"/>
      <c r="I12" s="122"/>
      <c r="J12" s="186"/>
      <c r="K12" s="123"/>
      <c r="L12" s="124"/>
      <c r="M12" s="122"/>
      <c r="N12" s="122"/>
      <c r="O12" s="186"/>
      <c r="P12" s="123"/>
      <c r="Q12" s="124"/>
      <c r="R12" s="122"/>
      <c r="S12" s="122"/>
      <c r="T12" s="186"/>
      <c r="U12" s="123"/>
      <c r="V12" s="122"/>
      <c r="W12" s="122"/>
      <c r="X12" s="122"/>
      <c r="Y12" s="186"/>
    </row>
    <row r="13" spans="1:25" x14ac:dyDescent="0.35">
      <c r="A13" s="111" t="s">
        <v>25</v>
      </c>
      <c r="B13" s="122">
        <v>-14.329476554107059</v>
      </c>
      <c r="C13" s="122">
        <v>-5.3515299999999995</v>
      </c>
      <c r="D13" s="122">
        <v>0</v>
      </c>
      <c r="E13" s="185">
        <v>-19.681006554107057</v>
      </c>
      <c r="F13" s="122"/>
      <c r="G13" s="122">
        <v>-14.457871369157809</v>
      </c>
      <c r="H13" s="122">
        <v>-7.3985439999999993</v>
      </c>
      <c r="I13" s="122">
        <v>0</v>
      </c>
      <c r="J13" s="185">
        <v>-21.856415369157808</v>
      </c>
      <c r="K13" s="122"/>
      <c r="L13" s="122">
        <v>-15.606434000000002</v>
      </c>
      <c r="M13" s="122">
        <v>-6.7446159999999997</v>
      </c>
      <c r="N13" s="122">
        <v>0.878</v>
      </c>
      <c r="O13" s="185">
        <v>-21.473050000000004</v>
      </c>
      <c r="P13" s="122"/>
      <c r="Q13" s="122">
        <v>-14.757801999999989</v>
      </c>
      <c r="R13" s="122">
        <v>-6.9671919999999989</v>
      </c>
      <c r="S13" s="122">
        <v>-0.96966999999999992</v>
      </c>
      <c r="T13" s="185">
        <v>-22.694663999999985</v>
      </c>
      <c r="U13" s="122"/>
      <c r="V13" s="122">
        <v>-59.151583923264859</v>
      </c>
      <c r="W13" s="122">
        <v>-26.461881999999999</v>
      </c>
      <c r="X13" s="122">
        <v>-9.166999999999996E-2</v>
      </c>
      <c r="Y13" s="185">
        <v>-85.705135923264848</v>
      </c>
    </row>
    <row r="14" spans="1:25" x14ac:dyDescent="0.35">
      <c r="A14" s="38" t="s">
        <v>26</v>
      </c>
      <c r="B14" s="122">
        <v>-3.1159300000000001</v>
      </c>
      <c r="C14" s="122">
        <v>-0.57471000000000005</v>
      </c>
      <c r="D14" s="122">
        <v>-1.153</v>
      </c>
      <c r="E14" s="185">
        <v>-4.8436400000000006</v>
      </c>
      <c r="F14" s="122"/>
      <c r="G14" s="122">
        <v>-5.1129700000000016</v>
      </c>
      <c r="H14" s="122">
        <v>-0.49669000000000008</v>
      </c>
      <c r="I14" s="122">
        <v>-1.1579999999999999</v>
      </c>
      <c r="J14" s="185">
        <v>-6.767660000000002</v>
      </c>
      <c r="K14" s="122"/>
      <c r="L14" s="122">
        <v>-3.5573899999999923</v>
      </c>
      <c r="M14" s="122">
        <v>-0.504</v>
      </c>
      <c r="N14" s="122">
        <v>-1.1497800000000002</v>
      </c>
      <c r="O14" s="185">
        <v>-5.211169999999993</v>
      </c>
      <c r="P14" s="122"/>
      <c r="Q14" s="122">
        <v>-5.3866900000000095</v>
      </c>
      <c r="R14" s="122">
        <v>-0.43659999999999993</v>
      </c>
      <c r="S14" s="122">
        <v>3.4757800000000003</v>
      </c>
      <c r="T14" s="185">
        <v>-2.34751000000001</v>
      </c>
      <c r="U14" s="122"/>
      <c r="V14" s="122">
        <v>-17.172980000000003</v>
      </c>
      <c r="W14" s="122">
        <v>-2.012</v>
      </c>
      <c r="X14" s="122">
        <v>1.4999999999999999E-2</v>
      </c>
      <c r="Y14" s="185">
        <v>-19.169980000000002</v>
      </c>
    </row>
    <row r="15" spans="1:25" x14ac:dyDescent="0.35">
      <c r="A15" s="38" t="s">
        <v>153</v>
      </c>
      <c r="B15" s="122">
        <v>0.15070499999999998</v>
      </c>
      <c r="C15" s="122">
        <v>0</v>
      </c>
      <c r="D15" s="122">
        <v>0</v>
      </c>
      <c r="E15" s="185">
        <v>0.15070499999999998</v>
      </c>
      <c r="F15" s="122"/>
      <c r="G15" s="122">
        <v>-0.11305899999999997</v>
      </c>
      <c r="H15" s="122">
        <v>0</v>
      </c>
      <c r="I15" s="122">
        <v>0</v>
      </c>
      <c r="J15" s="185">
        <v>-0.11305899999999997</v>
      </c>
      <c r="K15" s="122"/>
      <c r="L15" s="122">
        <v>2.9866129999999997</v>
      </c>
      <c r="M15" s="122">
        <v>0</v>
      </c>
      <c r="N15" s="122">
        <v>0</v>
      </c>
      <c r="O15" s="185">
        <v>2.9866129999999997</v>
      </c>
      <c r="P15" s="122"/>
      <c r="Q15" s="122">
        <v>0.12548199999999998</v>
      </c>
      <c r="R15" s="122">
        <v>0</v>
      </c>
      <c r="S15" s="122">
        <v>0</v>
      </c>
      <c r="T15" s="185">
        <v>0.12548199999999998</v>
      </c>
      <c r="U15" s="122"/>
      <c r="V15" s="122">
        <v>3.1497410000000001</v>
      </c>
      <c r="W15" s="122">
        <v>0</v>
      </c>
      <c r="X15" s="122">
        <v>0</v>
      </c>
      <c r="Y15" s="185">
        <v>3.1497410000000001</v>
      </c>
    </row>
    <row r="16" spans="1:25" x14ac:dyDescent="0.35">
      <c r="A16" s="296" t="s">
        <v>29</v>
      </c>
      <c r="B16" s="297">
        <v>-4.8777880778376108</v>
      </c>
      <c r="C16" s="297">
        <v>-3.8190000000000508E-2</v>
      </c>
      <c r="D16" s="297">
        <v>-2.2289999999999965</v>
      </c>
      <c r="E16" s="298">
        <v>-7.1454780778376108</v>
      </c>
      <c r="F16" s="297"/>
      <c r="G16" s="297">
        <v>1.4646121545727413</v>
      </c>
      <c r="H16" s="297">
        <v>0.10004920000000266</v>
      </c>
      <c r="I16" s="297">
        <v>-0.63148384413437819</v>
      </c>
      <c r="J16" s="298">
        <v>0.93317751043836983</v>
      </c>
      <c r="K16" s="297"/>
      <c r="L16" s="297">
        <v>0.45146911893922015</v>
      </c>
      <c r="M16" s="297">
        <v>-1.7341759000000001</v>
      </c>
      <c r="N16" s="297">
        <v>-0.93502554201956223</v>
      </c>
      <c r="O16" s="298">
        <v>-2.2177323230803445</v>
      </c>
      <c r="P16" s="297"/>
      <c r="Q16" s="297">
        <v>-9.5054070000000106</v>
      </c>
      <c r="R16" s="297">
        <v>1.8604147000000106</v>
      </c>
      <c r="S16" s="297">
        <v>2.5017693861539332</v>
      </c>
      <c r="T16" s="298">
        <v>-5.1432229138460679</v>
      </c>
      <c r="U16" s="297"/>
      <c r="V16" s="297">
        <v>-12.467113804325667</v>
      </c>
      <c r="W16" s="297">
        <v>0.1880980000000127</v>
      </c>
      <c r="X16" s="297">
        <v>-1.2937400000000034</v>
      </c>
      <c r="Y16" s="298">
        <v>-13.572755804325645</v>
      </c>
    </row>
    <row r="17" spans="1:25" x14ac:dyDescent="0.35">
      <c r="A17" s="38"/>
      <c r="B17" s="122"/>
      <c r="C17" s="122"/>
      <c r="D17" s="122"/>
      <c r="E17" s="186"/>
      <c r="F17" s="123"/>
      <c r="G17" s="122"/>
      <c r="H17" s="122"/>
      <c r="I17" s="122"/>
      <c r="J17" s="186"/>
      <c r="K17" s="123"/>
      <c r="L17" s="122"/>
      <c r="M17" s="122"/>
      <c r="N17" s="122"/>
      <c r="O17" s="186"/>
      <c r="P17" s="123"/>
      <c r="Q17" s="122"/>
      <c r="R17" s="122"/>
      <c r="S17" s="122"/>
      <c r="T17" s="186"/>
      <c r="U17" s="123"/>
      <c r="V17" s="122"/>
      <c r="W17" s="122"/>
      <c r="X17" s="122"/>
      <c r="Y17" s="186"/>
    </row>
    <row r="18" spans="1:25" x14ac:dyDescent="0.35">
      <c r="A18" s="38" t="s">
        <v>30</v>
      </c>
      <c r="B18" s="122">
        <v>-3.0425600000000004</v>
      </c>
      <c r="C18" s="122">
        <v>-0.61128000000000005</v>
      </c>
      <c r="D18" s="122">
        <v>1.2529999999999999</v>
      </c>
      <c r="E18" s="185">
        <v>-2.4008400000000005</v>
      </c>
      <c r="F18" s="122"/>
      <c r="G18" s="122">
        <v>-3.0751299999999993</v>
      </c>
      <c r="H18" s="122">
        <v>-0.62322999999999995</v>
      </c>
      <c r="I18" s="122">
        <v>0</v>
      </c>
      <c r="J18" s="185">
        <v>-3.6983599999999992</v>
      </c>
      <c r="K18" s="122"/>
      <c r="L18" s="122">
        <v>-3.3664300000000011</v>
      </c>
      <c r="M18" s="122">
        <v>-0.67151000000000005</v>
      </c>
      <c r="N18" s="122">
        <v>19.600000000000001</v>
      </c>
      <c r="O18" s="185">
        <v>15.562059999999997</v>
      </c>
      <c r="P18" s="122"/>
      <c r="Q18" s="122">
        <v>-3.6829000000000067</v>
      </c>
      <c r="R18" s="122">
        <v>-0.75887999999999989</v>
      </c>
      <c r="S18" s="122">
        <v>0.68961999999999901</v>
      </c>
      <c r="T18" s="185">
        <v>-3.7521600000000079</v>
      </c>
      <c r="U18" s="122"/>
      <c r="V18" s="122">
        <v>-13.167020000000008</v>
      </c>
      <c r="W18" s="122">
        <v>-2.6649000000000003</v>
      </c>
      <c r="X18" s="122">
        <v>21.542619999999999</v>
      </c>
      <c r="Y18" s="185">
        <v>5.7106999999999912</v>
      </c>
    </row>
    <row r="19" spans="1:25" x14ac:dyDescent="0.35">
      <c r="A19" s="296" t="s">
        <v>154</v>
      </c>
      <c r="B19" s="297">
        <v>-7.9203480778376116</v>
      </c>
      <c r="C19" s="297">
        <v>-0.64947000000000055</v>
      </c>
      <c r="D19" s="297">
        <v>-0.97599999999999631</v>
      </c>
      <c r="E19" s="298">
        <v>-9.5463180778376113</v>
      </c>
      <c r="F19" s="297"/>
      <c r="G19" s="297">
        <v>-1.610517845427258</v>
      </c>
      <c r="H19" s="297">
        <v>-0.52318079999999723</v>
      </c>
      <c r="I19" s="297">
        <v>-0.63148384413437819</v>
      </c>
      <c r="J19" s="298">
        <v>-2.7651824895616293</v>
      </c>
      <c r="K19" s="297"/>
      <c r="L19" s="297">
        <v>-2.914960881060781</v>
      </c>
      <c r="M19" s="297">
        <v>-2.4056859000000004</v>
      </c>
      <c r="N19" s="297">
        <v>18.664974457980438</v>
      </c>
      <c r="O19" s="298">
        <v>13.344327676919653</v>
      </c>
      <c r="P19" s="297"/>
      <c r="Q19" s="297">
        <v>-13.188307000000018</v>
      </c>
      <c r="R19" s="297">
        <v>1.1015347000000109</v>
      </c>
      <c r="S19" s="297">
        <v>3.1913893861539324</v>
      </c>
      <c r="T19" s="298">
        <v>-8.8953829138460758</v>
      </c>
      <c r="U19" s="297"/>
      <c r="V19" s="297">
        <v>-25.634133804325675</v>
      </c>
      <c r="W19" s="297">
        <v>-2.4768019999999873</v>
      </c>
      <c r="X19" s="297">
        <v>20.248879999999996</v>
      </c>
      <c r="Y19" s="298">
        <v>-7.862055804325653</v>
      </c>
    </row>
    <row r="20" spans="1:25" x14ac:dyDescent="0.35">
      <c r="A20" s="58"/>
      <c r="B20" s="125"/>
      <c r="C20" s="125"/>
      <c r="D20" s="125"/>
      <c r="E20" s="187"/>
      <c r="F20" s="126"/>
      <c r="G20" s="125"/>
      <c r="H20" s="125"/>
      <c r="I20" s="125"/>
      <c r="J20" s="187"/>
      <c r="K20" s="126"/>
      <c r="L20" s="125"/>
      <c r="M20" s="125"/>
      <c r="N20" s="125"/>
      <c r="O20" s="187"/>
      <c r="P20" s="126"/>
      <c r="Q20" s="125"/>
      <c r="R20" s="125"/>
      <c r="S20" s="125"/>
      <c r="T20" s="187"/>
      <c r="U20" s="126"/>
      <c r="V20" s="125"/>
      <c r="W20" s="125"/>
      <c r="X20" s="125"/>
      <c r="Y20" s="187"/>
    </row>
    <row r="21" spans="1:25" x14ac:dyDescent="0.35">
      <c r="A21" s="38" t="s">
        <v>31</v>
      </c>
      <c r="B21" s="122">
        <v>0.22481000000000001</v>
      </c>
      <c r="C21" s="122">
        <v>-0.53085000000000004</v>
      </c>
      <c r="D21" s="122">
        <v>0</v>
      </c>
      <c r="E21" s="185">
        <v>-0.30604000000000003</v>
      </c>
      <c r="F21" s="122"/>
      <c r="G21" s="122">
        <v>0.45083999999999985</v>
      </c>
      <c r="H21" s="122">
        <v>-0.89374999999999993</v>
      </c>
      <c r="I21" s="122">
        <v>0</v>
      </c>
      <c r="J21" s="185">
        <v>-0.44291000000000003</v>
      </c>
      <c r="K21" s="122"/>
      <c r="L21" s="122">
        <v>0.73039000000000009</v>
      </c>
      <c r="M21" s="122">
        <v>-0.57317000000000007</v>
      </c>
      <c r="N21" s="122">
        <v>0</v>
      </c>
      <c r="O21" s="185">
        <v>0.15722000000000003</v>
      </c>
      <c r="P21" s="122"/>
      <c r="Q21" s="122">
        <v>-0.21324000000000001</v>
      </c>
      <c r="R21" s="122">
        <v>8.0000000000000007E-5</v>
      </c>
      <c r="S21" s="122">
        <v>0</v>
      </c>
      <c r="T21" s="185">
        <v>-0.21315999999999999</v>
      </c>
      <c r="U21" s="122"/>
      <c r="V21" s="122">
        <v>1.1927999999999999</v>
      </c>
      <c r="W21" s="122">
        <v>-1.99769</v>
      </c>
      <c r="X21" s="122">
        <v>0</v>
      </c>
      <c r="Y21" s="185">
        <v>-0.80489000000000011</v>
      </c>
    </row>
    <row r="22" spans="1:25" x14ac:dyDescent="0.35">
      <c r="A22" s="296" t="s">
        <v>32</v>
      </c>
      <c r="B22" s="297">
        <v>-7.6950380778376113</v>
      </c>
      <c r="C22" s="297">
        <v>-1.1803200000000007</v>
      </c>
      <c r="D22" s="297">
        <v>-0.97599999999999631</v>
      </c>
      <c r="E22" s="298">
        <v>-9.8518580778376119</v>
      </c>
      <c r="F22" s="297"/>
      <c r="G22" s="297">
        <v>-1.159677845427258</v>
      </c>
      <c r="H22" s="297">
        <v>-1.4169307999999972</v>
      </c>
      <c r="I22" s="297">
        <v>-0.63148384413437819</v>
      </c>
      <c r="J22" s="298">
        <v>-3.2080924895616292</v>
      </c>
      <c r="K22" s="297"/>
      <c r="L22" s="297">
        <v>-2.1845708810607811</v>
      </c>
      <c r="M22" s="297">
        <v>-2.9788559000000006</v>
      </c>
      <c r="N22" s="297">
        <v>18.664974457980438</v>
      </c>
      <c r="O22" s="298">
        <v>13.501547676919651</v>
      </c>
      <c r="P22" s="297"/>
      <c r="Q22" s="297">
        <v>-13.401547000000017</v>
      </c>
      <c r="R22" s="297">
        <v>1.1016147000000107</v>
      </c>
      <c r="S22" s="297">
        <v>3.1913893861539324</v>
      </c>
      <c r="T22" s="298">
        <v>-9.1085429138460743</v>
      </c>
      <c r="U22" s="297"/>
      <c r="V22" s="297">
        <v>-24.441333804325676</v>
      </c>
      <c r="W22" s="297">
        <v>-4.4744919999999873</v>
      </c>
      <c r="X22" s="297">
        <v>20.248879999999996</v>
      </c>
      <c r="Y22" s="298">
        <v>-8.6669458043256533</v>
      </c>
    </row>
    <row r="23" spans="1:25" x14ac:dyDescent="0.35">
      <c r="B23" s="40"/>
      <c r="C23" s="40"/>
      <c r="D23" s="40"/>
      <c r="E23" s="231"/>
      <c r="F23" s="59"/>
      <c r="G23" s="40"/>
      <c r="H23" s="40"/>
      <c r="I23" s="40"/>
      <c r="J23" s="231"/>
      <c r="K23" s="59"/>
      <c r="L23" s="40"/>
      <c r="M23" s="40"/>
      <c r="N23" s="40"/>
      <c r="O23" s="231"/>
      <c r="P23" s="59"/>
      <c r="Q23" s="40"/>
      <c r="R23" s="40"/>
      <c r="S23" s="40"/>
      <c r="T23" s="231"/>
      <c r="U23" s="59"/>
      <c r="V23" s="40"/>
      <c r="W23" s="40"/>
      <c r="X23" s="40"/>
      <c r="Y23" s="231"/>
    </row>
    <row r="24" spans="1:25" x14ac:dyDescent="0.35">
      <c r="E24" s="188"/>
      <c r="J24" s="188"/>
      <c r="O24" s="188"/>
      <c r="T24" s="188"/>
      <c r="Y24" s="188"/>
    </row>
    <row r="25" spans="1:25" x14ac:dyDescent="0.35">
      <c r="A25" s="41" t="s">
        <v>155</v>
      </c>
      <c r="B25" s="227"/>
      <c r="C25" s="227"/>
      <c r="D25" s="227"/>
      <c r="E25" s="235"/>
      <c r="F25" s="227"/>
      <c r="G25" s="227"/>
      <c r="H25" s="227"/>
      <c r="I25" s="227"/>
      <c r="J25" s="235"/>
      <c r="K25" s="227"/>
      <c r="L25" s="227"/>
      <c r="M25" s="227"/>
      <c r="N25" s="227"/>
      <c r="O25" s="235"/>
      <c r="P25" s="227"/>
      <c r="Q25" s="227"/>
      <c r="R25" s="227"/>
      <c r="S25" s="227"/>
      <c r="T25" s="235"/>
      <c r="U25" s="227"/>
      <c r="V25" s="227"/>
      <c r="W25" s="227"/>
      <c r="X25" s="227"/>
      <c r="Y25" s="235"/>
    </row>
    <row r="26" spans="1:25" x14ac:dyDescent="0.35">
      <c r="A26" s="52" t="s">
        <v>3</v>
      </c>
      <c r="B26" s="53"/>
      <c r="C26" s="53"/>
      <c r="D26" s="54"/>
      <c r="E26" s="183"/>
      <c r="F26" s="55"/>
      <c r="G26" s="53"/>
      <c r="H26" s="53"/>
      <c r="I26" s="54"/>
      <c r="J26" s="183"/>
      <c r="K26" s="55"/>
      <c r="L26" s="53"/>
      <c r="M26" s="53"/>
      <c r="N26" s="54"/>
      <c r="O26" s="183"/>
      <c r="P26" s="55"/>
      <c r="Q26" s="53"/>
      <c r="R26" s="53"/>
      <c r="S26" s="54"/>
      <c r="T26" s="183"/>
      <c r="U26" s="55"/>
      <c r="V26" s="53"/>
      <c r="W26" s="53"/>
      <c r="X26" s="54"/>
      <c r="Y26" s="183"/>
    </row>
    <row r="27" spans="1:25" x14ac:dyDescent="0.35">
      <c r="A27" s="10"/>
      <c r="E27" s="188"/>
      <c r="J27" s="188"/>
      <c r="O27" s="188"/>
      <c r="T27" s="188"/>
      <c r="Y27" s="188"/>
    </row>
    <row r="28" spans="1:25" x14ac:dyDescent="0.35">
      <c r="A28" s="61" t="s">
        <v>32</v>
      </c>
      <c r="B28" s="125">
        <v>-7.6950380778376113</v>
      </c>
      <c r="C28" s="125">
        <v>-1.1803200000000007</v>
      </c>
      <c r="D28" s="125">
        <v>-0.97599999999999631</v>
      </c>
      <c r="E28" s="189">
        <v>-9.8518580778376119</v>
      </c>
      <c r="F28" s="125"/>
      <c r="G28" s="125">
        <v>-1.159677845427258</v>
      </c>
      <c r="H28" s="125">
        <v>-1.4169307999999972</v>
      </c>
      <c r="I28" s="125">
        <v>-0.63148384413437819</v>
      </c>
      <c r="J28" s="189">
        <v>-3.2080924895616336</v>
      </c>
      <c r="K28" s="125"/>
      <c r="L28" s="125">
        <v>-2.1845708810607811</v>
      </c>
      <c r="M28" s="125">
        <v>-2.9788559000000006</v>
      </c>
      <c r="N28" s="127">
        <v>18.664974457980438</v>
      </c>
      <c r="O28" s="189">
        <v>13.501547676919657</v>
      </c>
      <c r="P28" s="125"/>
      <c r="Q28" s="125">
        <v>-13.401547000000017</v>
      </c>
      <c r="R28" s="125">
        <v>1.1016147000000107</v>
      </c>
      <c r="S28" s="127">
        <v>3.1913893861539324</v>
      </c>
      <c r="T28" s="189">
        <v>-9.1085429138460725</v>
      </c>
      <c r="U28" s="125"/>
      <c r="V28" s="125">
        <v>-24.441333804325676</v>
      </c>
      <c r="W28" s="125">
        <v>-4.4744919999999873</v>
      </c>
      <c r="X28" s="125">
        <v>20.248879999999996</v>
      </c>
      <c r="Y28" s="189">
        <v>-8.6669458043256675</v>
      </c>
    </row>
    <row r="29" spans="1:25" x14ac:dyDescent="0.35">
      <c r="A29" s="38" t="s">
        <v>31</v>
      </c>
      <c r="B29" s="128">
        <v>-0.22481000000000001</v>
      </c>
      <c r="C29" s="128">
        <v>0.53085000000000004</v>
      </c>
      <c r="D29" s="128">
        <v>0</v>
      </c>
      <c r="E29" s="193">
        <v>0.30604000000000003</v>
      </c>
      <c r="F29" s="128"/>
      <c r="G29" s="128">
        <v>-0.45083999999999985</v>
      </c>
      <c r="H29" s="128">
        <v>0.89374999999999993</v>
      </c>
      <c r="I29" s="128">
        <v>0</v>
      </c>
      <c r="J29" s="193">
        <v>0.44291000000000003</v>
      </c>
      <c r="K29" s="128"/>
      <c r="L29" s="128">
        <v>-0.73039000000000009</v>
      </c>
      <c r="M29" s="128">
        <v>0.57317000000000007</v>
      </c>
      <c r="N29" s="128">
        <v>0</v>
      </c>
      <c r="O29" s="193">
        <v>-0.15722000000000003</v>
      </c>
      <c r="P29" s="128"/>
      <c r="Q29" s="128">
        <v>0.21324000000000001</v>
      </c>
      <c r="R29" s="128">
        <v>-8.0000000000000007E-5</v>
      </c>
      <c r="S29" s="128">
        <v>0</v>
      </c>
      <c r="T29" s="193">
        <v>0.21315999999999999</v>
      </c>
      <c r="U29" s="128"/>
      <c r="V29" s="128">
        <v>-1.1927999999999999</v>
      </c>
      <c r="W29" s="128">
        <v>1.99769</v>
      </c>
      <c r="X29" s="128">
        <v>0</v>
      </c>
      <c r="Y29" s="193">
        <v>0.80489000000000011</v>
      </c>
    </row>
    <row r="30" spans="1:25" x14ac:dyDescent="0.35">
      <c r="A30" s="38" t="s">
        <v>30</v>
      </c>
      <c r="B30" s="128">
        <v>3.0425600000000004</v>
      </c>
      <c r="C30" s="128">
        <v>0.61128000000000005</v>
      </c>
      <c r="D30" s="128">
        <v>-1.2529999999999999</v>
      </c>
      <c r="E30" s="193">
        <v>2.4008400000000005</v>
      </c>
      <c r="F30" s="128"/>
      <c r="G30" s="128">
        <v>3.0751299999999993</v>
      </c>
      <c r="H30" s="128">
        <v>0.62322999999999995</v>
      </c>
      <c r="I30" s="128">
        <v>0</v>
      </c>
      <c r="J30" s="193">
        <v>3.6983599999999992</v>
      </c>
      <c r="K30" s="128"/>
      <c r="L30" s="128">
        <v>3.3664300000000011</v>
      </c>
      <c r="M30" s="128">
        <v>0.67151000000000005</v>
      </c>
      <c r="N30" s="128">
        <v>-19.600000000000001</v>
      </c>
      <c r="O30" s="193">
        <v>-15.562059999999997</v>
      </c>
      <c r="P30" s="128"/>
      <c r="Q30" s="128">
        <v>3.6829000000000067</v>
      </c>
      <c r="R30" s="128">
        <v>0.75887999999999989</v>
      </c>
      <c r="S30" s="128">
        <v>-0.68961999999999901</v>
      </c>
      <c r="T30" s="193">
        <v>3.7521600000000079</v>
      </c>
      <c r="U30" s="128"/>
      <c r="V30" s="128">
        <v>13.167020000000008</v>
      </c>
      <c r="W30" s="128">
        <v>2.6649000000000003</v>
      </c>
      <c r="X30" s="128">
        <v>-21.542619999999999</v>
      </c>
      <c r="Y30" s="193">
        <v>-5.7106999999999912</v>
      </c>
    </row>
    <row r="31" spans="1:25" x14ac:dyDescent="0.35">
      <c r="A31" s="38" t="s">
        <v>156</v>
      </c>
      <c r="B31" s="128">
        <v>3.1159300000000001</v>
      </c>
      <c r="C31" s="128">
        <v>0.57471000000000005</v>
      </c>
      <c r="D31" s="128">
        <v>1.153</v>
      </c>
      <c r="E31" s="185">
        <v>4.8436400000000006</v>
      </c>
      <c r="F31" s="122"/>
      <c r="G31" s="128">
        <v>5.1129700000000016</v>
      </c>
      <c r="H31" s="128">
        <v>0.49669000000000008</v>
      </c>
      <c r="I31" s="128">
        <v>1.1579999999999999</v>
      </c>
      <c r="J31" s="185">
        <v>6.767660000000002</v>
      </c>
      <c r="K31" s="122"/>
      <c r="L31" s="128">
        <v>3.5573899999999923</v>
      </c>
      <c r="M31" s="128">
        <v>0.504</v>
      </c>
      <c r="N31" s="128">
        <v>1.1497800000000002</v>
      </c>
      <c r="O31" s="185">
        <v>5.211169999999993</v>
      </c>
      <c r="P31" s="122"/>
      <c r="Q31" s="128">
        <v>5.3866900000000095</v>
      </c>
      <c r="R31" s="128">
        <v>0.43659999999999993</v>
      </c>
      <c r="S31" s="128">
        <v>-3.4757800000000003</v>
      </c>
      <c r="T31" s="185">
        <v>2.34751000000001</v>
      </c>
      <c r="U31" s="122"/>
      <c r="V31" s="158">
        <v>17.172980000000003</v>
      </c>
      <c r="W31" s="158">
        <v>2.012</v>
      </c>
      <c r="X31" s="128">
        <v>-1.4999999999999999E-2</v>
      </c>
      <c r="Y31" s="185">
        <v>19.169980000000002</v>
      </c>
    </row>
    <row r="32" spans="1:25" x14ac:dyDescent="0.35">
      <c r="A32" s="38" t="s">
        <v>157</v>
      </c>
      <c r="B32" s="128">
        <v>8.1829999999999998</v>
      </c>
      <c r="C32" s="128">
        <v>0</v>
      </c>
      <c r="D32" s="128">
        <v>0</v>
      </c>
      <c r="E32" s="185">
        <v>8.1829999999999998</v>
      </c>
      <c r="F32" s="122"/>
      <c r="G32" s="128">
        <v>11.34773</v>
      </c>
      <c r="H32" s="128">
        <v>0</v>
      </c>
      <c r="I32" s="128">
        <v>0</v>
      </c>
      <c r="J32" s="185">
        <v>11.34773</v>
      </c>
      <c r="K32" s="122"/>
      <c r="L32" s="128">
        <v>9.3633600000000037</v>
      </c>
      <c r="M32" s="128">
        <v>0</v>
      </c>
      <c r="N32" s="128">
        <v>0</v>
      </c>
      <c r="O32" s="185">
        <v>9.3633600000000037</v>
      </c>
      <c r="P32" s="122"/>
      <c r="Q32" s="128">
        <v>8.8119099999999957</v>
      </c>
      <c r="R32" s="128">
        <v>0</v>
      </c>
      <c r="S32" s="128">
        <v>0</v>
      </c>
      <c r="T32" s="185">
        <v>8.8119099999999957</v>
      </c>
      <c r="U32" s="122"/>
      <c r="V32" s="158">
        <v>37.706000000000003</v>
      </c>
      <c r="W32" s="158">
        <v>0</v>
      </c>
      <c r="X32" s="128">
        <v>0</v>
      </c>
      <c r="Y32" s="185">
        <v>37.706000000000003</v>
      </c>
    </row>
    <row r="33" spans="1:30" x14ac:dyDescent="0.35">
      <c r="A33" s="41" t="s">
        <v>158</v>
      </c>
      <c r="B33" s="127">
        <v>6.4216419221623893</v>
      </c>
      <c r="C33" s="127">
        <v>0.53651999999999955</v>
      </c>
      <c r="D33" s="127">
        <v>-1.0759999999999963</v>
      </c>
      <c r="E33" s="189">
        <v>5.8816619221623885</v>
      </c>
      <c r="F33" s="125"/>
      <c r="G33" s="127">
        <v>17.92531215457274</v>
      </c>
      <c r="H33" s="127">
        <v>0.59673920000000269</v>
      </c>
      <c r="I33" s="127">
        <v>0.52651615586562184</v>
      </c>
      <c r="J33" s="189">
        <v>19.048567510438367</v>
      </c>
      <c r="K33" s="125"/>
      <c r="L33" s="127">
        <v>13.372219118939215</v>
      </c>
      <c r="M33" s="127">
        <v>-1.2301759000000001</v>
      </c>
      <c r="N33" s="127">
        <v>0.21475445798043938</v>
      </c>
      <c r="O33" s="189">
        <v>12.356797676919657</v>
      </c>
      <c r="P33" s="125"/>
      <c r="Q33" s="127">
        <v>4.6931929999999955</v>
      </c>
      <c r="R33" s="127">
        <v>2.2970147000000107</v>
      </c>
      <c r="S33" s="127">
        <v>-0.97401061384606691</v>
      </c>
      <c r="T33" s="189">
        <v>6.0161970861539391</v>
      </c>
      <c r="U33" s="125"/>
      <c r="V33" s="159">
        <v>42.411866195674328</v>
      </c>
      <c r="W33" s="159">
        <v>2.2000980000000125</v>
      </c>
      <c r="X33" s="127">
        <v>-1.3087400000000016</v>
      </c>
      <c r="Y33" s="189">
        <v>43.303224195674339</v>
      </c>
    </row>
    <row r="34" spans="1:30" x14ac:dyDescent="0.35">
      <c r="A34" s="62" t="s">
        <v>159</v>
      </c>
      <c r="B34" s="122">
        <v>0.90300000000000002</v>
      </c>
      <c r="C34" s="122">
        <v>0</v>
      </c>
      <c r="D34" s="122">
        <v>0</v>
      </c>
      <c r="E34" s="185">
        <v>0.90300000000000002</v>
      </c>
      <c r="F34" s="122"/>
      <c r="G34" s="122">
        <v>0.32933181999999989</v>
      </c>
      <c r="H34" s="122">
        <v>0</v>
      </c>
      <c r="I34" s="122">
        <v>0</v>
      </c>
      <c r="J34" s="185">
        <v>0.32933181999999989</v>
      </c>
      <c r="K34" s="122"/>
      <c r="L34" s="122">
        <v>2.2996681800000003</v>
      </c>
      <c r="M34" s="122">
        <v>0</v>
      </c>
      <c r="N34" s="122">
        <v>0</v>
      </c>
      <c r="O34" s="185">
        <v>2.2996681800000003</v>
      </c>
      <c r="P34" s="122"/>
      <c r="Q34" s="122">
        <v>0.18767000000000006</v>
      </c>
      <c r="R34" s="122">
        <v>0.3</v>
      </c>
      <c r="S34" s="122">
        <v>0.7</v>
      </c>
      <c r="T34" s="185">
        <v>1.18767</v>
      </c>
      <c r="U34" s="122"/>
      <c r="V34" s="160">
        <v>3.7196700000000003</v>
      </c>
      <c r="W34" s="160">
        <v>0.3</v>
      </c>
      <c r="X34" s="122">
        <v>0.7</v>
      </c>
      <c r="Y34" s="185">
        <v>4.7196699999999998</v>
      </c>
      <c r="AA34" s="157"/>
      <c r="AB34" s="157"/>
      <c r="AC34" s="157"/>
      <c r="AD34" s="157"/>
    </row>
    <row r="35" spans="1:30" x14ac:dyDescent="0.35">
      <c r="A35" s="63" t="s">
        <v>160</v>
      </c>
      <c r="B35" s="297">
        <v>7.3246419221623889</v>
      </c>
      <c r="C35" s="297">
        <v>0.53651999999999955</v>
      </c>
      <c r="D35" s="297">
        <v>-1.0759999999999963</v>
      </c>
      <c r="E35" s="298">
        <v>6.7846619221623889</v>
      </c>
      <c r="F35" s="297"/>
      <c r="G35" s="297">
        <v>18.25464397457274</v>
      </c>
      <c r="H35" s="297">
        <v>0.59673920000000269</v>
      </c>
      <c r="I35" s="297">
        <v>0.52651615586562184</v>
      </c>
      <c r="J35" s="298">
        <v>19.377899330438364</v>
      </c>
      <c r="K35" s="297"/>
      <c r="L35" s="297">
        <v>15.671887298939216</v>
      </c>
      <c r="M35" s="297">
        <v>-1.2301759000000001</v>
      </c>
      <c r="N35" s="297">
        <v>0.21475445798043938</v>
      </c>
      <c r="O35" s="298">
        <v>14.656465856919656</v>
      </c>
      <c r="P35" s="297"/>
      <c r="Q35" s="297">
        <v>4.8808629999999962</v>
      </c>
      <c r="R35" s="297">
        <v>2.5970147000000106</v>
      </c>
      <c r="S35" s="297">
        <v>-0.2740106138460669</v>
      </c>
      <c r="T35" s="298">
        <v>7.2038670861539398</v>
      </c>
      <c r="U35" s="297"/>
      <c r="V35" s="299">
        <v>46.131536195674329</v>
      </c>
      <c r="W35" s="299">
        <v>2.5000980000000128</v>
      </c>
      <c r="X35" s="297">
        <v>-0.60874000000000161</v>
      </c>
      <c r="Y35" s="298">
        <v>48.02289419567434</v>
      </c>
      <c r="AA35" s="157"/>
      <c r="AB35" s="157"/>
      <c r="AC35" s="157"/>
      <c r="AD35" s="157"/>
    </row>
    <row r="36" spans="1:30" x14ac:dyDescent="0.35">
      <c r="A36" s="60" t="s">
        <v>161</v>
      </c>
      <c r="B36" s="64">
        <f>+B35/B9</f>
        <v>0.24154310230512926</v>
      </c>
      <c r="C36" s="64">
        <f t="shared" ref="C36:E36" si="0">+C35/C9</f>
        <v>2.3137291092927784E-2</v>
      </c>
      <c r="D36" s="64"/>
      <c r="E36" s="191">
        <f t="shared" si="0"/>
        <v>0.13540718264547827</v>
      </c>
      <c r="F36" s="65"/>
      <c r="G36" s="64">
        <f>+G35/G9</f>
        <v>0.39928738824760973</v>
      </c>
      <c r="H36" s="64">
        <f t="shared" ref="H36:J36" si="1">+H35/H9</f>
        <v>1.8451767428384749E-2</v>
      </c>
      <c r="I36" s="64"/>
      <c r="J36" s="191">
        <f t="shared" si="1"/>
        <v>0.26093718451271947</v>
      </c>
      <c r="K36" s="65"/>
      <c r="L36" s="64">
        <f>+L35/L9</f>
        <v>0.39356174607915739</v>
      </c>
      <c r="M36" s="64">
        <f t="shared" ref="M36:O36" si="2">+M35/M9</f>
        <v>-4.9591269153400543E-2</v>
      </c>
      <c r="N36" s="64"/>
      <c r="O36" s="191">
        <f t="shared" si="2"/>
        <v>0.23651284031257205</v>
      </c>
      <c r="P36" s="65"/>
      <c r="Q36" s="64">
        <f>+Q35/Q9</f>
        <v>9.0888590420662038E-2</v>
      </c>
      <c r="R36" s="64">
        <f t="shared" ref="R36:T36" si="3">+R35/R9</f>
        <v>8.6463803600097033E-2</v>
      </c>
      <c r="S36" s="64"/>
      <c r="T36" s="191">
        <f t="shared" si="3"/>
        <v>9.5132312831003249E-2</v>
      </c>
      <c r="U36" s="65"/>
      <c r="V36" s="161">
        <f>+V35/V9</f>
        <v>0.27205863015412496</v>
      </c>
      <c r="W36" s="161">
        <f t="shared" ref="W36:Y36" si="4">+W35/W9</f>
        <v>2.265172641519959E-2</v>
      </c>
      <c r="X36" s="64"/>
      <c r="Y36" s="191">
        <f t="shared" si="4"/>
        <v>0.18325009259705752</v>
      </c>
    </row>
    <row r="37" spans="1:30" x14ac:dyDescent="0.35">
      <c r="A37" s="39" t="s">
        <v>162</v>
      </c>
      <c r="B37" s="66">
        <f>+B11/B9</f>
        <v>0.40946981900066132</v>
      </c>
      <c r="C37" s="66">
        <f t="shared" ref="C37:E37" si="5">+C11/C9</f>
        <v>0.25392068668402579</v>
      </c>
      <c r="D37" s="66"/>
      <c r="E37" s="192">
        <f t="shared" si="5"/>
        <v>0.34386283864697692</v>
      </c>
      <c r="F37" s="67"/>
      <c r="G37" s="66">
        <f>+G11/G9</f>
        <v>0.46258553947612019</v>
      </c>
      <c r="H37" s="66">
        <f t="shared" ref="H37:J37" si="6">+H11/H9</f>
        <v>0.24722207981388042</v>
      </c>
      <c r="I37" s="66"/>
      <c r="J37" s="192">
        <f t="shared" si="6"/>
        <v>0.39953183332493758</v>
      </c>
      <c r="K37" s="67"/>
      <c r="L37" s="66">
        <f>+L11/L9</f>
        <v>0.41758929590084914</v>
      </c>
      <c r="M37" s="66">
        <f t="shared" ref="M37:O37" si="7">+M11/M9</f>
        <v>0.22229998427818737</v>
      </c>
      <c r="N37" s="66"/>
      <c r="O37" s="192">
        <f t="shared" si="7"/>
        <v>0.34662286386031094</v>
      </c>
      <c r="P37" s="67"/>
      <c r="Q37" s="66">
        <f>+Q11/Q9</f>
        <v>0.19577819678865055</v>
      </c>
      <c r="R37" s="66">
        <f t="shared" ref="R37:T37" si="8">+R11/R9</f>
        <v>0.30843820353404261</v>
      </c>
      <c r="S37" s="66"/>
      <c r="T37" s="192">
        <f t="shared" si="8"/>
        <v>0.26112306409340796</v>
      </c>
      <c r="U37" s="67"/>
      <c r="V37" s="162">
        <f>+V11/V9</f>
        <v>0.35802094499169002</v>
      </c>
      <c r="W37" s="162">
        <f t="shared" ref="W37:Y37" si="9">+W11/W9</f>
        <v>0.25968715205480714</v>
      </c>
      <c r="X37" s="66"/>
      <c r="Y37" s="192">
        <f t="shared" si="9"/>
        <v>0.33638071771346556</v>
      </c>
    </row>
  </sheetData>
  <mergeCells count="6">
    <mergeCell ref="A3:H3"/>
    <mergeCell ref="V6:Y6"/>
    <mergeCell ref="B6:E6"/>
    <mergeCell ref="G6:J6"/>
    <mergeCell ref="L6:O6"/>
    <mergeCell ref="Q6:T6"/>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0C39A-8E89-4AF8-9772-F91B7BF03129}">
  <dimension ref="A1:Z41"/>
  <sheetViews>
    <sheetView workbookViewId="0"/>
  </sheetViews>
  <sheetFormatPr defaultColWidth="9.1796875" defaultRowHeight="14.5" x14ac:dyDescent="0.35"/>
  <cols>
    <col min="1" max="1" width="49.453125" style="39" bestFit="1" customWidth="1"/>
    <col min="2" max="4" width="11.54296875" style="39" customWidth="1"/>
    <col min="5" max="7" width="11.54296875" style="60" customWidth="1"/>
    <col min="8" max="11" width="11.54296875" style="218" customWidth="1"/>
    <col min="12" max="15" width="11.54296875" style="132" customWidth="1"/>
    <col min="16" max="16" width="11.54296875" style="218" customWidth="1"/>
    <col min="17" max="20" width="11.54296875" style="132" customWidth="1"/>
    <col min="21" max="21" width="11.54296875" style="218" customWidth="1"/>
    <col min="22" max="25" width="11.54296875" style="132" customWidth="1"/>
    <col min="26" max="16384" width="9.1796875" style="132"/>
  </cols>
  <sheetData>
    <row r="1" spans="1:26" x14ac:dyDescent="0.35">
      <c r="A1" s="129"/>
      <c r="B1" s="130"/>
      <c r="C1" s="130"/>
      <c r="D1" s="129"/>
      <c r="E1" s="131"/>
      <c r="F1" s="131"/>
      <c r="G1" s="131"/>
    </row>
    <row r="2" spans="1:26" x14ac:dyDescent="0.35">
      <c r="A2" s="41"/>
      <c r="B2" s="133"/>
      <c r="C2" s="44"/>
      <c r="D2" s="44"/>
      <c r="E2" s="134"/>
      <c r="F2" s="134"/>
      <c r="G2" s="134"/>
    </row>
    <row r="3" spans="1:26" x14ac:dyDescent="0.35">
      <c r="A3" s="348" t="s">
        <v>168</v>
      </c>
      <c r="B3" s="348"/>
      <c r="C3" s="348"/>
      <c r="D3" s="348"/>
      <c r="E3" s="348"/>
      <c r="F3" s="348"/>
      <c r="G3" s="348"/>
    </row>
    <row r="5" spans="1:26" x14ac:dyDescent="0.35">
      <c r="A5" s="52"/>
      <c r="B5" s="52"/>
      <c r="C5" s="52"/>
      <c r="D5" s="52"/>
      <c r="E5" s="135"/>
      <c r="F5" s="228"/>
    </row>
    <row r="6" spans="1:26" x14ac:dyDescent="0.35">
      <c r="A6" s="51"/>
      <c r="B6" s="352" t="s">
        <v>169</v>
      </c>
      <c r="C6" s="352"/>
      <c r="D6" s="352"/>
      <c r="E6" s="352"/>
      <c r="F6" s="279"/>
      <c r="G6" s="351" t="s">
        <v>170</v>
      </c>
      <c r="H6" s="351"/>
      <c r="I6" s="351"/>
      <c r="J6" s="351"/>
      <c r="K6" s="300"/>
      <c r="L6" s="351" t="s">
        <v>171</v>
      </c>
      <c r="M6" s="351"/>
      <c r="N6" s="351"/>
      <c r="O6" s="351"/>
      <c r="P6" s="300"/>
      <c r="Q6" s="351" t="s">
        <v>172</v>
      </c>
      <c r="R6" s="351"/>
      <c r="S6" s="351"/>
      <c r="T6" s="351"/>
      <c r="U6" s="300"/>
      <c r="V6" s="351" t="s">
        <v>18</v>
      </c>
      <c r="W6" s="351"/>
      <c r="X6" s="351"/>
      <c r="Y6" s="351"/>
    </row>
    <row r="7" spans="1:26" x14ac:dyDescent="0.35">
      <c r="A7" s="52" t="s">
        <v>3</v>
      </c>
      <c r="B7" s="211" t="s">
        <v>149</v>
      </c>
      <c r="C7" s="211" t="s">
        <v>150</v>
      </c>
      <c r="D7" s="212" t="s">
        <v>151</v>
      </c>
      <c r="E7" s="183" t="s">
        <v>152</v>
      </c>
      <c r="F7" s="55"/>
      <c r="G7" s="53" t="s">
        <v>149</v>
      </c>
      <c r="H7" s="53" t="s">
        <v>150</v>
      </c>
      <c r="I7" s="54" t="s">
        <v>151</v>
      </c>
      <c r="J7" s="183" t="s">
        <v>152</v>
      </c>
      <c r="K7" s="55"/>
      <c r="L7" s="53" t="s">
        <v>149</v>
      </c>
      <c r="M7" s="53" t="s">
        <v>150</v>
      </c>
      <c r="N7" s="54" t="s">
        <v>151</v>
      </c>
      <c r="O7" s="183" t="s">
        <v>152</v>
      </c>
      <c r="P7" s="55"/>
      <c r="Q7" s="53" t="s">
        <v>149</v>
      </c>
      <c r="R7" s="53" t="s">
        <v>150</v>
      </c>
      <c r="S7" s="54" t="s">
        <v>151</v>
      </c>
      <c r="T7" s="183" t="s">
        <v>152</v>
      </c>
      <c r="U7" s="55"/>
      <c r="V7" s="53" t="s">
        <v>149</v>
      </c>
      <c r="W7" s="53" t="s">
        <v>150</v>
      </c>
      <c r="X7" s="54" t="s">
        <v>151</v>
      </c>
      <c r="Y7" s="183" t="s">
        <v>152</v>
      </c>
    </row>
    <row r="8" spans="1:26" x14ac:dyDescent="0.35">
      <c r="B8" s="213"/>
      <c r="C8" s="213"/>
      <c r="D8" s="213"/>
      <c r="E8" s="184"/>
      <c r="F8" s="57"/>
      <c r="G8" s="56"/>
      <c r="H8" s="56"/>
      <c r="I8" s="56"/>
      <c r="J8" s="184"/>
      <c r="K8" s="57"/>
      <c r="L8" s="56"/>
      <c r="M8" s="56"/>
      <c r="N8" s="56"/>
      <c r="O8" s="184"/>
      <c r="P8" s="57"/>
      <c r="Q8" s="56"/>
      <c r="R8" s="56"/>
      <c r="S8" s="56"/>
      <c r="T8" s="184"/>
      <c r="U8" s="57"/>
      <c r="V8" s="56"/>
      <c r="W8" s="56"/>
      <c r="X8" s="56"/>
      <c r="Y8" s="184"/>
    </row>
    <row r="9" spans="1:26" x14ac:dyDescent="0.35">
      <c r="A9" s="38" t="s">
        <v>22</v>
      </c>
      <c r="B9" s="160">
        <v>30.092792999999997</v>
      </c>
      <c r="C9" s="160">
        <v>30.510999999999999</v>
      </c>
      <c r="D9" s="160">
        <v>-3.7114999999999991</v>
      </c>
      <c r="E9" s="185">
        <v>56.892292999999995</v>
      </c>
      <c r="F9" s="122"/>
      <c r="G9" s="122">
        <v>49.151835000000005</v>
      </c>
      <c r="H9" s="122">
        <v>27.208290000000002</v>
      </c>
      <c r="I9" s="122">
        <v>-2.92096</v>
      </c>
      <c r="J9" s="185">
        <v>73.439165000000003</v>
      </c>
      <c r="K9" s="122"/>
      <c r="L9" s="122">
        <v>44.379501999999995</v>
      </c>
      <c r="M9" s="122">
        <v>27.295600000000015</v>
      </c>
      <c r="N9" s="122">
        <v>-3.809540000000001</v>
      </c>
      <c r="O9" s="185">
        <v>67.865562000000011</v>
      </c>
      <c r="P9" s="122"/>
      <c r="Q9" s="122">
        <v>52.998649999999991</v>
      </c>
      <c r="R9" s="122">
        <v>29.888819999999978</v>
      </c>
      <c r="S9" s="122">
        <v>-3.9021599999999999</v>
      </c>
      <c r="T9" s="185">
        <f>SUM(Q9:S9)</f>
        <v>78.98530999999997</v>
      </c>
      <c r="U9" s="122"/>
      <c r="V9" s="122">
        <f t="shared" ref="V9:Y11" si="0">+B9+G9+L9+Q9</f>
        <v>176.62278000000001</v>
      </c>
      <c r="W9" s="122">
        <f t="shared" si="0"/>
        <v>114.90370999999999</v>
      </c>
      <c r="X9" s="122">
        <f t="shared" si="0"/>
        <v>-14.34416</v>
      </c>
      <c r="Y9" s="185">
        <f t="shared" si="0"/>
        <v>277.18232999999998</v>
      </c>
      <c r="Z9" s="264"/>
    </row>
    <row r="10" spans="1:26" x14ac:dyDescent="0.35">
      <c r="A10" s="38" t="s">
        <v>23</v>
      </c>
      <c r="B10" s="160">
        <v>-20.49</v>
      </c>
      <c r="C10" s="160">
        <v>-22.89978</v>
      </c>
      <c r="D10" s="160">
        <v>7.5545900000000001</v>
      </c>
      <c r="E10" s="185">
        <v>-35.835190000000004</v>
      </c>
      <c r="F10" s="122"/>
      <c r="G10" s="122">
        <v>-25.908200497417376</v>
      </c>
      <c r="H10" s="122">
        <v>-19.0915</v>
      </c>
      <c r="I10" s="122">
        <v>2.2313899999999993</v>
      </c>
      <c r="J10" s="185">
        <v>-42.768310497417374</v>
      </c>
      <c r="K10" s="122"/>
      <c r="L10" s="122">
        <v>-23.275849502582641</v>
      </c>
      <c r="M10" s="122">
        <v>-18.46230000000001</v>
      </c>
      <c r="N10" s="122">
        <v>5.0970200000000006</v>
      </c>
      <c r="O10" s="185">
        <v>-36.641129502582658</v>
      </c>
      <c r="P10" s="122"/>
      <c r="Q10" s="122">
        <v>-31.506019999999989</v>
      </c>
      <c r="R10" s="122">
        <v>-21.268599999999999</v>
      </c>
      <c r="S10" s="122">
        <v>5.6390000000000002</v>
      </c>
      <c r="T10" s="185">
        <f>SUM(Q10:S10)</f>
        <v>-47.135619999999982</v>
      </c>
      <c r="U10" s="122"/>
      <c r="V10" s="122">
        <f t="shared" si="0"/>
        <v>-101.18007000000001</v>
      </c>
      <c r="W10" s="122">
        <f t="shared" si="0"/>
        <v>-81.722180000000009</v>
      </c>
      <c r="X10" s="122">
        <f t="shared" si="0"/>
        <v>20.521999999999998</v>
      </c>
      <c r="Y10" s="185">
        <f t="shared" si="0"/>
        <v>-162.38025000000002</v>
      </c>
      <c r="Z10" s="264"/>
    </row>
    <row r="11" spans="1:26" x14ac:dyDescent="0.35">
      <c r="A11" s="296" t="s">
        <v>24</v>
      </c>
      <c r="B11" s="299">
        <v>9.6027929999999984</v>
      </c>
      <c r="C11" s="299">
        <v>7.6112200000000012</v>
      </c>
      <c r="D11" s="299">
        <v>3.843090000000001</v>
      </c>
      <c r="E11" s="298">
        <v>21.057102999999994</v>
      </c>
      <c r="F11" s="297"/>
      <c r="G11" s="297">
        <v>23.24363450258263</v>
      </c>
      <c r="H11" s="297">
        <v>8.1167900000000017</v>
      </c>
      <c r="I11" s="297">
        <v>-0.68957000000000057</v>
      </c>
      <c r="J11" s="298">
        <v>30.670854502582632</v>
      </c>
      <c r="K11" s="297"/>
      <c r="L11" s="297">
        <v>21.10365249741735</v>
      </c>
      <c r="M11" s="297">
        <v>8.833300000000003</v>
      </c>
      <c r="N11" s="297">
        <v>1.2874799999999995</v>
      </c>
      <c r="O11" s="298">
        <v>31.224432497417354</v>
      </c>
      <c r="P11" s="297"/>
      <c r="Q11" s="297">
        <f>+Q9+Q10</f>
        <v>21.492630000000002</v>
      </c>
      <c r="R11" s="297">
        <f>+R9+R10</f>
        <v>8.6202199999999785</v>
      </c>
      <c r="S11" s="297">
        <f>+S9+S10</f>
        <v>1.7368400000000004</v>
      </c>
      <c r="T11" s="298">
        <f>+T9+T10</f>
        <v>31.849689999999988</v>
      </c>
      <c r="U11" s="297"/>
      <c r="V11" s="297">
        <f t="shared" si="0"/>
        <v>75.442709999999977</v>
      </c>
      <c r="W11" s="297">
        <f t="shared" si="0"/>
        <v>33.181529999999981</v>
      </c>
      <c r="X11" s="297">
        <f t="shared" si="0"/>
        <v>6.1778399999999998</v>
      </c>
      <c r="Y11" s="298">
        <f t="shared" si="0"/>
        <v>114.80207999999996</v>
      </c>
    </row>
    <row r="12" spans="1:26" x14ac:dyDescent="0.35">
      <c r="A12" s="214"/>
      <c r="B12" s="160"/>
      <c r="C12" s="160"/>
      <c r="D12" s="160"/>
      <c r="E12" s="186"/>
      <c r="F12" s="123"/>
      <c r="G12" s="122"/>
      <c r="H12" s="122"/>
      <c r="I12" s="122"/>
      <c r="J12" s="186"/>
      <c r="K12" s="123"/>
      <c r="L12" s="122"/>
      <c r="M12" s="122"/>
      <c r="N12" s="122"/>
      <c r="O12" s="186"/>
      <c r="P12" s="123"/>
      <c r="Q12" s="122"/>
      <c r="R12" s="122"/>
      <c r="S12" s="122"/>
      <c r="T12" s="186"/>
      <c r="U12" s="123"/>
      <c r="V12" s="122"/>
      <c r="W12" s="122"/>
      <c r="X12" s="122"/>
      <c r="Y12" s="186"/>
    </row>
    <row r="13" spans="1:26" x14ac:dyDescent="0.35">
      <c r="A13" s="111" t="s">
        <v>25</v>
      </c>
      <c r="B13" s="160">
        <v>-12.270236451363704</v>
      </c>
      <c r="C13" s="160">
        <v>-10.129776548636293</v>
      </c>
      <c r="D13" s="160">
        <v>-0.12498999999999999</v>
      </c>
      <c r="E13" s="185">
        <v>-22.525003000000002</v>
      </c>
      <c r="F13" s="122"/>
      <c r="G13" s="122">
        <v>-13.081696066813802</v>
      </c>
      <c r="H13" s="122">
        <v>-7.8235669331861883</v>
      </c>
      <c r="I13" s="122">
        <v>-0.12498999999999999</v>
      </c>
      <c r="J13" s="185">
        <v>-21.030252999999995</v>
      </c>
      <c r="K13" s="122"/>
      <c r="L13" s="122">
        <v>-14.341107791822491</v>
      </c>
      <c r="M13" s="122">
        <v>-7.4864755181775218</v>
      </c>
      <c r="N13" s="122">
        <v>1.04165</v>
      </c>
      <c r="O13" s="185">
        <v>-20.785933310000011</v>
      </c>
      <c r="P13" s="122"/>
      <c r="Q13" s="122">
        <v>-16.033181519999999</v>
      </c>
      <c r="R13" s="122">
        <v>-6.6040509999999957</v>
      </c>
      <c r="S13" s="122">
        <v>0.50500000000000012</v>
      </c>
      <c r="T13" s="185">
        <f t="shared" ref="T13:T15" si="1">SUM(Q13:S13)</f>
        <v>-22.132232519999995</v>
      </c>
      <c r="U13" s="122"/>
      <c r="V13" s="122">
        <f t="shared" ref="V13:Y14" si="2">+B13+G13+L13+Q13</f>
        <v>-55.72622183</v>
      </c>
      <c r="W13" s="122">
        <f t="shared" si="2"/>
        <v>-32.043869999999998</v>
      </c>
      <c r="X13" s="122">
        <f t="shared" si="2"/>
        <v>1.2966700000000002</v>
      </c>
      <c r="Y13" s="185">
        <f t="shared" si="2"/>
        <v>-86.473421830000007</v>
      </c>
      <c r="Z13" s="264"/>
    </row>
    <row r="14" spans="1:26" x14ac:dyDescent="0.35">
      <c r="A14" s="38" t="s">
        <v>26</v>
      </c>
      <c r="B14" s="160">
        <v>-1.3044320000000007</v>
      </c>
      <c r="C14" s="160">
        <v>-0.50561999999999996</v>
      </c>
      <c r="D14" s="160">
        <v>-2.2549999999999999</v>
      </c>
      <c r="E14" s="185">
        <v>-4.0650520000000006</v>
      </c>
      <c r="F14" s="122"/>
      <c r="G14" s="122">
        <v>-1.2566320000000015</v>
      </c>
      <c r="H14" s="122">
        <v>-0.50329000000000002</v>
      </c>
      <c r="I14" s="122">
        <v>-2.4716300000000002</v>
      </c>
      <c r="J14" s="185">
        <v>-4.2315520000000015</v>
      </c>
      <c r="K14" s="122"/>
      <c r="L14" s="122">
        <v>-1.651952999999994</v>
      </c>
      <c r="M14" s="122">
        <v>-0.5049499999999999</v>
      </c>
      <c r="N14" s="122">
        <v>-2.04237</v>
      </c>
      <c r="O14" s="185">
        <v>-4.1992729999999936</v>
      </c>
      <c r="P14" s="122"/>
      <c r="Q14" s="122">
        <v>-0.98567699999999969</v>
      </c>
      <c r="R14" s="122">
        <v>-0.5041000000000001</v>
      </c>
      <c r="S14" s="122">
        <v>-2.3946033333333325</v>
      </c>
      <c r="T14" s="185">
        <f t="shared" si="1"/>
        <v>-3.8843803333333322</v>
      </c>
      <c r="U14" s="122"/>
      <c r="V14" s="122">
        <f t="shared" si="2"/>
        <v>-5.1986939999999962</v>
      </c>
      <c r="W14" s="122">
        <f t="shared" si="2"/>
        <v>-2.01796</v>
      </c>
      <c r="X14" s="122">
        <f t="shared" si="2"/>
        <v>-9.1636033333333327</v>
      </c>
      <c r="Y14" s="185">
        <f t="shared" si="2"/>
        <v>-16.380257333333329</v>
      </c>
      <c r="Z14" s="264"/>
    </row>
    <row r="15" spans="1:26" x14ac:dyDescent="0.35">
      <c r="A15" s="38" t="s">
        <v>153</v>
      </c>
      <c r="B15" s="160">
        <v>8.2560000000000022E-2</v>
      </c>
      <c r="C15" s="160">
        <v>0</v>
      </c>
      <c r="D15" s="160">
        <v>0</v>
      </c>
      <c r="E15" s="185">
        <v>8.2560000000000022E-2</v>
      </c>
      <c r="F15" s="122"/>
      <c r="G15" s="122">
        <f>2.993429+6.85808</f>
        <v>9.8515090000000001</v>
      </c>
      <c r="H15" s="122">
        <v>0</v>
      </c>
      <c r="I15" s="122">
        <v>0</v>
      </c>
      <c r="J15" s="185">
        <v>9.8515090000000001</v>
      </c>
      <c r="K15" s="122"/>
      <c r="L15" s="122">
        <v>0.1127450000000008</v>
      </c>
      <c r="M15" s="122">
        <v>0</v>
      </c>
      <c r="N15" s="122">
        <v>-7.9999999999927243E-5</v>
      </c>
      <c r="O15" s="185">
        <v>0.11266500000000088</v>
      </c>
      <c r="P15" s="122"/>
      <c r="Q15" s="122">
        <v>-1.3693000000001121E-2</v>
      </c>
      <c r="R15" s="122">
        <v>0.17319999999999999</v>
      </c>
      <c r="S15" s="122">
        <v>0</v>
      </c>
      <c r="T15" s="185">
        <f t="shared" si="1"/>
        <v>0.15950699999999887</v>
      </c>
      <c r="U15" s="122"/>
      <c r="V15" s="122">
        <v>10.1</v>
      </c>
      <c r="W15" s="122">
        <f>+C15+H15+M15+R15</f>
        <v>0.17319999999999999</v>
      </c>
      <c r="X15" s="122">
        <f>+D15+I15+N15+S15</f>
        <v>-7.9999999999927243E-5</v>
      </c>
      <c r="Y15" s="185">
        <f>+E15+J15+O15+T15</f>
        <v>10.206241000000002</v>
      </c>
      <c r="Z15" s="264"/>
    </row>
    <row r="16" spans="1:26" x14ac:dyDescent="0.35">
      <c r="A16" s="296" t="s">
        <v>29</v>
      </c>
      <c r="B16" s="299">
        <v>-3.8893154513637067</v>
      </c>
      <c r="C16" s="299">
        <v>-3.0241765486362922</v>
      </c>
      <c r="D16" s="299">
        <v>1.4631000000000012</v>
      </c>
      <c r="E16" s="298">
        <v>-5.4503920000000052</v>
      </c>
      <c r="F16" s="297"/>
      <c r="G16" s="297">
        <f>SUM(G11:G15)</f>
        <v>18.756815435768829</v>
      </c>
      <c r="H16" s="297">
        <f>SUM(H11:H15)</f>
        <v>-0.21006693318618663</v>
      </c>
      <c r="I16" s="297">
        <f>SUM(I11:I15)</f>
        <v>-3.2861900000000008</v>
      </c>
      <c r="J16" s="298">
        <v>15.260558502582636</v>
      </c>
      <c r="K16" s="297"/>
      <c r="L16" s="297">
        <v>5.2233367055948676</v>
      </c>
      <c r="M16" s="297">
        <v>0.84187448182248126</v>
      </c>
      <c r="N16" s="297">
        <v>0.28667999999999938</v>
      </c>
      <c r="O16" s="298">
        <v>6.3518911874173503</v>
      </c>
      <c r="P16" s="297"/>
      <c r="Q16" s="297">
        <f>SUM(Q11:Q15)</f>
        <v>4.4600784800000017</v>
      </c>
      <c r="R16" s="297">
        <f>SUM(R11:R15)</f>
        <v>1.6852689999999826</v>
      </c>
      <c r="S16" s="297">
        <f>SUM(S11:S15)</f>
        <v>-0.15276333333333181</v>
      </c>
      <c r="T16" s="298">
        <f>SUM(T11:T15)</f>
        <v>5.9925841466666592</v>
      </c>
      <c r="U16" s="297"/>
      <c r="V16" s="297">
        <f>SUM(V11:V15)</f>
        <v>24.617794169999982</v>
      </c>
      <c r="W16" s="297">
        <v>-0.6</v>
      </c>
      <c r="X16" s="297">
        <f>SUM(X11:X15)</f>
        <v>-1.6891733333333321</v>
      </c>
      <c r="Y16" s="298">
        <v>22.1</v>
      </c>
    </row>
    <row r="17" spans="1:26" x14ac:dyDescent="0.35">
      <c r="A17" s="38"/>
      <c r="B17" s="160"/>
      <c r="C17" s="160"/>
      <c r="D17" s="160"/>
      <c r="E17" s="186"/>
      <c r="F17" s="123"/>
      <c r="G17" s="122"/>
      <c r="H17" s="122"/>
      <c r="I17" s="122"/>
      <c r="J17" s="186"/>
      <c r="K17" s="123"/>
      <c r="L17" s="122"/>
      <c r="M17" s="122"/>
      <c r="N17" s="122"/>
      <c r="O17" s="186"/>
      <c r="P17" s="123"/>
      <c r="Q17" s="122"/>
      <c r="R17" s="122"/>
      <c r="S17" s="122"/>
      <c r="T17" s="186"/>
      <c r="U17" s="123"/>
      <c r="V17" s="122"/>
      <c r="W17" s="122"/>
      <c r="X17" s="122"/>
      <c r="Y17" s="186"/>
    </row>
    <row r="18" spans="1:26" x14ac:dyDescent="0.35">
      <c r="A18" s="38" t="s">
        <v>30</v>
      </c>
      <c r="B18" s="160">
        <v>-3.88809</v>
      </c>
      <c r="C18" s="160">
        <v>-0.6650600000000001</v>
      </c>
      <c r="D18" s="160">
        <v>-0.18186000000000002</v>
      </c>
      <c r="E18" s="185">
        <v>-4.7350099999999999</v>
      </c>
      <c r="F18" s="122"/>
      <c r="G18" s="122">
        <v>0.92976999999998311</v>
      </c>
      <c r="H18" s="122">
        <v>-0.59083999999999981</v>
      </c>
      <c r="I18" s="122">
        <v>0.18274000000000637</v>
      </c>
      <c r="J18" s="185">
        <v>0.52166999999998975</v>
      </c>
      <c r="K18" s="122"/>
      <c r="L18" s="122">
        <v>0.16634999999999717</v>
      </c>
      <c r="M18" s="122">
        <v>-1.3332900000000001</v>
      </c>
      <c r="N18" s="122">
        <v>-8.8000000000636202E-4</v>
      </c>
      <c r="O18" s="185">
        <v>-1.1678200000000094</v>
      </c>
      <c r="P18" s="122"/>
      <c r="Q18" s="122">
        <v>-3.2702000000000004</v>
      </c>
      <c r="R18" s="122">
        <v>-1.28363</v>
      </c>
      <c r="S18" s="122">
        <v>0</v>
      </c>
      <c r="T18" s="185">
        <f>SUM(Q18:S18)</f>
        <v>-4.5538300000000005</v>
      </c>
      <c r="U18" s="122"/>
      <c r="V18" s="122">
        <v>-6</v>
      </c>
      <c r="W18" s="122">
        <f>+C18+H18+M18+R18</f>
        <v>-3.8728200000000004</v>
      </c>
      <c r="X18" s="122">
        <f>+D18+I18+N18+S18</f>
        <v>-1.4094628242311558E-17</v>
      </c>
      <c r="Y18" s="185">
        <f>+E18+J18+O18+T18</f>
        <v>-9.9349900000000204</v>
      </c>
      <c r="Z18" s="264"/>
    </row>
    <row r="19" spans="1:26" x14ac:dyDescent="0.35">
      <c r="A19" s="296" t="s">
        <v>154</v>
      </c>
      <c r="B19" s="299">
        <v>-7.7774054513637072</v>
      </c>
      <c r="C19" s="299">
        <v>-3.6892365486362917</v>
      </c>
      <c r="D19" s="299">
        <v>1.281240000000001</v>
      </c>
      <c r="E19" s="298">
        <v>-10.185402000000005</v>
      </c>
      <c r="F19" s="297"/>
      <c r="G19" s="297">
        <f>+G16+G18</f>
        <v>19.686585435768812</v>
      </c>
      <c r="H19" s="297">
        <v>-0.80090693318618711</v>
      </c>
      <c r="I19" s="297">
        <f>+I16+I18</f>
        <v>-3.1034499999999943</v>
      </c>
      <c r="J19" s="298">
        <v>15.782228502582626</v>
      </c>
      <c r="K19" s="297"/>
      <c r="L19" s="297">
        <f>L18+L16</f>
        <v>5.3896867055948645</v>
      </c>
      <c r="M19" s="297">
        <f>M18+M16</f>
        <v>-0.49141551817751883</v>
      </c>
      <c r="N19" s="297">
        <f>N18+N16</f>
        <v>0.285799999999993</v>
      </c>
      <c r="O19" s="298">
        <f>O18+O16</f>
        <v>5.1840711874173406</v>
      </c>
      <c r="P19" s="297"/>
      <c r="Q19" s="297">
        <f>Q18+Q16</f>
        <v>1.1898784800000013</v>
      </c>
      <c r="R19" s="297">
        <f>R18+R16</f>
        <v>0.40163899999998254</v>
      </c>
      <c r="S19" s="297">
        <f>S18+S16</f>
        <v>-0.15276333333333181</v>
      </c>
      <c r="T19" s="298">
        <f>T18+T16</f>
        <v>1.4387541466666587</v>
      </c>
      <c r="U19" s="297"/>
      <c r="V19" s="297">
        <f>+V16+V18</f>
        <v>18.617794169999982</v>
      </c>
      <c r="W19" s="297">
        <f>W18+W16</f>
        <v>-4.4728200000000005</v>
      </c>
      <c r="X19" s="297">
        <f>X18+X16</f>
        <v>-1.6891733333333321</v>
      </c>
      <c r="Y19" s="298">
        <f>Y18+Y16</f>
        <v>12.165009999999981</v>
      </c>
    </row>
    <row r="20" spans="1:26" x14ac:dyDescent="0.35">
      <c r="A20" s="58"/>
      <c r="B20" s="215"/>
      <c r="C20" s="215"/>
      <c r="D20" s="215"/>
      <c r="E20" s="187"/>
      <c r="F20" s="126"/>
      <c r="G20" s="125"/>
      <c r="H20" s="125"/>
      <c r="I20" s="125"/>
      <c r="J20" s="187"/>
      <c r="K20" s="126"/>
      <c r="L20" s="125"/>
      <c r="M20" s="125"/>
      <c r="N20" s="125"/>
      <c r="O20" s="187"/>
      <c r="P20" s="126"/>
      <c r="Q20" s="125"/>
      <c r="R20" s="125"/>
      <c r="S20" s="125"/>
      <c r="T20" s="187"/>
      <c r="U20" s="126"/>
      <c r="V20" s="125"/>
      <c r="W20" s="125"/>
      <c r="X20" s="125"/>
      <c r="Y20" s="187"/>
    </row>
    <row r="21" spans="1:26" x14ac:dyDescent="0.35">
      <c r="A21" s="38" t="s">
        <v>31</v>
      </c>
      <c r="B21" s="160">
        <v>0.92458999999999991</v>
      </c>
      <c r="C21" s="160">
        <v>-0.51</v>
      </c>
      <c r="D21" s="160">
        <v>0</v>
      </c>
      <c r="E21" s="185">
        <v>0.4145899999999999</v>
      </c>
      <c r="F21" s="122"/>
      <c r="G21" s="122">
        <v>-0.1582099999999998</v>
      </c>
      <c r="H21" s="122">
        <v>-0.6388100000000001</v>
      </c>
      <c r="I21" s="122">
        <v>0</v>
      </c>
      <c r="J21" s="185">
        <v>-0.79701999999999984</v>
      </c>
      <c r="K21" s="122"/>
      <c r="L21" s="122">
        <v>-3.3020000000000098E-2</v>
      </c>
      <c r="M21" s="122">
        <v>-0.57301000000000002</v>
      </c>
      <c r="N21" s="122">
        <v>0</v>
      </c>
      <c r="O21" s="185">
        <v>-0.60603000000000007</v>
      </c>
      <c r="P21" s="122"/>
      <c r="Q21" s="122">
        <v>-1.2655099999999997</v>
      </c>
      <c r="R21" s="122">
        <v>6.0179999999999838E-2</v>
      </c>
      <c r="S21" s="122">
        <v>0</v>
      </c>
      <c r="T21" s="185">
        <f>SUM(Q21:S21)</f>
        <v>-1.2053299999999998</v>
      </c>
      <c r="U21" s="122"/>
      <c r="V21" s="122">
        <f>+B21+G21+L21+Q21</f>
        <v>-0.53214999999999968</v>
      </c>
      <c r="W21" s="122">
        <f>+C21+H21+M21+R21</f>
        <v>-1.6616400000000002</v>
      </c>
      <c r="X21" s="122">
        <f>+D21+I21+N21+S21</f>
        <v>0</v>
      </c>
      <c r="Y21" s="185">
        <f>+E21+J21+O21+T21</f>
        <v>-2.1937899999999999</v>
      </c>
      <c r="Z21" s="264"/>
    </row>
    <row r="22" spans="1:26" x14ac:dyDescent="0.35">
      <c r="A22" s="296" t="s">
        <v>32</v>
      </c>
      <c r="B22" s="299">
        <v>-6.852815451363707</v>
      </c>
      <c r="C22" s="299">
        <v>-4.1992365486362919</v>
      </c>
      <c r="D22" s="299">
        <v>1.281240000000001</v>
      </c>
      <c r="E22" s="298">
        <v>-9.7708120000000047</v>
      </c>
      <c r="F22" s="297"/>
      <c r="G22" s="297">
        <f>+G19+G21</f>
        <v>19.528375435768812</v>
      </c>
      <c r="H22" s="297">
        <v>-1.4397169331861872</v>
      </c>
      <c r="I22" s="297">
        <f>+I19+I21</f>
        <v>-3.1034499999999943</v>
      </c>
      <c r="J22" s="298">
        <v>14.985208502582626</v>
      </c>
      <c r="K22" s="297"/>
      <c r="L22" s="297">
        <v>5.356666705594864</v>
      </c>
      <c r="M22" s="297">
        <v>-1.0644255181775188</v>
      </c>
      <c r="N22" s="297">
        <v>0.285799999999993</v>
      </c>
      <c r="O22" s="298">
        <v>4.5780411874173401</v>
      </c>
      <c r="P22" s="297"/>
      <c r="Q22" s="297">
        <f>+Q19+Q21</f>
        <v>-7.5631519999998398E-2</v>
      </c>
      <c r="R22" s="297">
        <f>+R19+R21</f>
        <v>0.46181899999998238</v>
      </c>
      <c r="S22" s="297">
        <f>+S19+S21</f>
        <v>-0.15276333333333181</v>
      </c>
      <c r="T22" s="298">
        <f>+T19+T21</f>
        <v>0.23342414666665889</v>
      </c>
      <c r="U22" s="297"/>
      <c r="V22" s="297">
        <f>+V19+V21</f>
        <v>18.085644169999981</v>
      </c>
      <c r="W22" s="297">
        <v>-6.2</v>
      </c>
      <c r="X22" s="297">
        <f>+X19+X21</f>
        <v>-1.6891733333333321</v>
      </c>
      <c r="Y22" s="298">
        <f>+Y19+Y21</f>
        <v>9.9712199999999811</v>
      </c>
    </row>
    <row r="23" spans="1:26" x14ac:dyDescent="0.35">
      <c r="B23" s="216"/>
      <c r="C23" s="216"/>
      <c r="D23" s="216"/>
      <c r="E23" s="231"/>
      <c r="F23" s="59"/>
      <c r="G23" s="40"/>
      <c r="H23" s="40"/>
      <c r="I23" s="40"/>
      <c r="J23" s="231"/>
      <c r="K23" s="59"/>
      <c r="L23" s="40"/>
      <c r="M23" s="40"/>
      <c r="N23" s="40"/>
      <c r="O23" s="231"/>
      <c r="P23" s="59"/>
      <c r="Q23" s="40"/>
      <c r="R23" s="40"/>
      <c r="S23" s="40"/>
      <c r="T23" s="231"/>
      <c r="U23" s="59"/>
      <c r="V23" s="40"/>
      <c r="W23" s="40"/>
      <c r="X23" s="40"/>
      <c r="Y23" s="231"/>
    </row>
    <row r="24" spans="1:26" x14ac:dyDescent="0.35">
      <c r="B24" s="217"/>
      <c r="C24" s="217"/>
      <c r="D24" s="217"/>
      <c r="E24" s="188"/>
      <c r="G24" s="39"/>
      <c r="H24" s="39"/>
      <c r="I24" s="39"/>
      <c r="J24" s="188"/>
      <c r="K24" s="60"/>
      <c r="L24" s="39"/>
      <c r="M24" s="39"/>
      <c r="N24" s="39"/>
      <c r="O24" s="188"/>
      <c r="P24" s="60"/>
      <c r="Q24" s="39"/>
      <c r="R24" s="39"/>
      <c r="S24" s="39"/>
      <c r="T24" s="188"/>
      <c r="U24" s="60"/>
      <c r="V24" s="39"/>
      <c r="W24" s="39"/>
      <c r="X24" s="39"/>
      <c r="Y24" s="188"/>
    </row>
    <row r="25" spans="1:26" x14ac:dyDescent="0.35">
      <c r="A25" s="41" t="s">
        <v>155</v>
      </c>
      <c r="B25" s="219"/>
      <c r="C25" s="219"/>
      <c r="D25" s="219"/>
      <c r="E25" s="232"/>
      <c r="F25" s="44"/>
      <c r="G25" s="44"/>
      <c r="H25" s="44"/>
      <c r="I25" s="44"/>
      <c r="J25" s="232"/>
      <c r="K25" s="44"/>
      <c r="L25" s="44"/>
      <c r="M25" s="44"/>
      <c r="N25" s="44"/>
      <c r="O25" s="232"/>
      <c r="P25" s="44"/>
      <c r="Q25" s="44"/>
      <c r="R25" s="44"/>
      <c r="S25" s="44"/>
      <c r="T25" s="232"/>
      <c r="U25" s="44"/>
      <c r="V25" s="44"/>
      <c r="W25" s="44"/>
      <c r="X25" s="44"/>
      <c r="Y25" s="232"/>
    </row>
    <row r="26" spans="1:26" x14ac:dyDescent="0.35">
      <c r="A26" s="52" t="s">
        <v>3</v>
      </c>
      <c r="B26" s="211"/>
      <c r="C26" s="211"/>
      <c r="D26" s="212"/>
      <c r="E26" s="183"/>
      <c r="F26" s="55"/>
      <c r="G26" s="53"/>
      <c r="H26" s="53"/>
      <c r="I26" s="54"/>
      <c r="J26" s="183"/>
      <c r="K26" s="55"/>
      <c r="L26" s="53"/>
      <c r="M26" s="53"/>
      <c r="N26" s="54"/>
      <c r="O26" s="183"/>
      <c r="P26" s="55"/>
      <c r="Q26" s="53"/>
      <c r="R26" s="53"/>
      <c r="S26" s="54"/>
      <c r="T26" s="183"/>
      <c r="U26" s="55"/>
      <c r="V26" s="53"/>
      <c r="W26" s="53"/>
      <c r="X26" s="54"/>
      <c r="Y26" s="183"/>
    </row>
    <row r="27" spans="1:26" x14ac:dyDescent="0.35">
      <c r="A27" s="10"/>
      <c r="B27" s="217"/>
      <c r="C27" s="217"/>
      <c r="D27" s="217"/>
      <c r="E27" s="188"/>
      <c r="G27" s="39"/>
      <c r="H27" s="39"/>
      <c r="I27" s="39"/>
      <c r="J27" s="188"/>
      <c r="K27" s="60"/>
      <c r="L27" s="39"/>
      <c r="M27" s="39"/>
      <c r="N27" s="39"/>
      <c r="O27" s="188"/>
      <c r="P27" s="60"/>
      <c r="Q27" s="39"/>
      <c r="R27" s="39"/>
      <c r="S27" s="39"/>
      <c r="T27" s="188"/>
      <c r="U27" s="60"/>
      <c r="V27" s="39"/>
      <c r="W27" s="39"/>
      <c r="X27" s="39"/>
      <c r="Y27" s="188"/>
    </row>
    <row r="28" spans="1:26" x14ac:dyDescent="0.35">
      <c r="A28" s="61" t="s">
        <v>32</v>
      </c>
      <c r="B28" s="215">
        <v>-6.852815451363707</v>
      </c>
      <c r="C28" s="215">
        <v>-4.1992365486362919</v>
      </c>
      <c r="D28" s="215">
        <v>1.281240000000001</v>
      </c>
      <c r="E28" s="189">
        <v>-9.7708119999999976</v>
      </c>
      <c r="F28" s="125"/>
      <c r="G28" s="125">
        <f>+G22</f>
        <v>19.528375435768812</v>
      </c>
      <c r="H28" s="125">
        <f>+H22</f>
        <v>-1.4397169331861872</v>
      </c>
      <c r="I28" s="125">
        <f>+I22</f>
        <v>-3.1034499999999943</v>
      </c>
      <c r="J28" s="189">
        <v>14.985208502582626</v>
      </c>
      <c r="K28" s="125"/>
      <c r="L28" s="125">
        <v>5.356666705594864</v>
      </c>
      <c r="M28" s="125">
        <v>-1.0644255181775188</v>
      </c>
      <c r="N28" s="125">
        <v>0.285799999999993</v>
      </c>
      <c r="O28" s="189">
        <v>4.5780411874173401</v>
      </c>
      <c r="P28" s="125"/>
      <c r="Q28" s="125">
        <f>+Q22</f>
        <v>-7.5631519999998398E-2</v>
      </c>
      <c r="R28" s="125">
        <f>+R22</f>
        <v>0.46181899999998238</v>
      </c>
      <c r="S28" s="125">
        <f>+S22</f>
        <v>-0.15276333333333181</v>
      </c>
      <c r="T28" s="189">
        <f>+T22</f>
        <v>0.23342414666665889</v>
      </c>
      <c r="U28" s="125"/>
      <c r="V28" s="125">
        <f>+V22</f>
        <v>18.085644169999981</v>
      </c>
      <c r="W28" s="125">
        <f>+W22</f>
        <v>-6.2</v>
      </c>
      <c r="X28" s="125">
        <f>+X22</f>
        <v>-1.6891733333333321</v>
      </c>
      <c r="Y28" s="189">
        <f>+Y22</f>
        <v>9.9712199999999811</v>
      </c>
    </row>
    <row r="29" spans="1:26" x14ac:dyDescent="0.35">
      <c r="A29" s="38" t="s">
        <v>31</v>
      </c>
      <c r="B29" s="158">
        <v>-0.92458999999999991</v>
      </c>
      <c r="C29" s="158">
        <v>0.51</v>
      </c>
      <c r="D29" s="158">
        <v>0</v>
      </c>
      <c r="E29" s="193">
        <v>-0.4145899999999999</v>
      </c>
      <c r="F29" s="128"/>
      <c r="G29" s="128">
        <v>0.1582099999999998</v>
      </c>
      <c r="H29" s="128">
        <v>0.6388100000000001</v>
      </c>
      <c r="I29" s="128">
        <v>0</v>
      </c>
      <c r="J29" s="193">
        <v>0.79701999999999984</v>
      </c>
      <c r="K29" s="128"/>
      <c r="L29" s="128">
        <v>3.3020000000000098E-2</v>
      </c>
      <c r="M29" s="128">
        <v>0.57301000000000002</v>
      </c>
      <c r="N29" s="128">
        <v>0</v>
      </c>
      <c r="O29" s="193">
        <v>0.60603000000000007</v>
      </c>
      <c r="P29" s="128"/>
      <c r="Q29" s="128">
        <f>-Q21</f>
        <v>1.2655099999999997</v>
      </c>
      <c r="R29" s="128">
        <f>-R21</f>
        <v>-6.0179999999999838E-2</v>
      </c>
      <c r="S29" s="128">
        <f>-S21</f>
        <v>0</v>
      </c>
      <c r="T29" s="193">
        <f t="shared" ref="T29:T35" si="3">SUM(Q29:S29)</f>
        <v>1.2053299999999998</v>
      </c>
      <c r="U29" s="128"/>
      <c r="V29" s="122">
        <f>+B29+G29+L29+Q29</f>
        <v>0.53214999999999968</v>
      </c>
      <c r="W29" s="122">
        <f>+C29+H29+M29+R29</f>
        <v>1.6616400000000002</v>
      </c>
      <c r="X29" s="122">
        <f>+D29+I29+N29+S29</f>
        <v>0</v>
      </c>
      <c r="Y29" s="193">
        <f>SUM(V29:X29)</f>
        <v>2.1937899999999999</v>
      </c>
    </row>
    <row r="30" spans="1:26" x14ac:dyDescent="0.35">
      <c r="A30" s="38" t="s">
        <v>30</v>
      </c>
      <c r="B30" s="158">
        <v>3.88809</v>
      </c>
      <c r="C30" s="158">
        <v>0.6650600000000001</v>
      </c>
      <c r="D30" s="158">
        <v>0.18186000000000002</v>
      </c>
      <c r="E30" s="193">
        <v>4.7350099999999999</v>
      </c>
      <c r="F30" s="128"/>
      <c r="G30" s="128">
        <v>-0.92976999999998311</v>
      </c>
      <c r="H30" s="128">
        <v>0.59083999999999981</v>
      </c>
      <c r="I30" s="128">
        <v>-0.18274000000000637</v>
      </c>
      <c r="J30" s="193">
        <v>-0.52166999999998975</v>
      </c>
      <c r="K30" s="128"/>
      <c r="L30" s="128">
        <v>-0.16634999999999717</v>
      </c>
      <c r="M30" s="128">
        <v>1.3332900000000001</v>
      </c>
      <c r="N30" s="128">
        <v>8.8000000000636202E-4</v>
      </c>
      <c r="O30" s="193">
        <v>1.1678200000000094</v>
      </c>
      <c r="P30" s="128"/>
      <c r="Q30" s="128">
        <f>-Q18</f>
        <v>3.2702000000000004</v>
      </c>
      <c r="R30" s="128">
        <f t="shared" ref="R30:S30" si="4">-R18</f>
        <v>1.28363</v>
      </c>
      <c r="S30" s="128">
        <f t="shared" si="4"/>
        <v>0</v>
      </c>
      <c r="T30" s="193">
        <f t="shared" si="3"/>
        <v>4.5538300000000005</v>
      </c>
      <c r="U30" s="128"/>
      <c r="V30" s="122">
        <v>6</v>
      </c>
      <c r="W30" s="122">
        <f t="shared" ref="W30:X32" si="5">+C30+H30+M30+R30</f>
        <v>3.8728200000000004</v>
      </c>
      <c r="X30" s="122">
        <f t="shared" si="5"/>
        <v>1.4094628242311558E-17</v>
      </c>
      <c r="Y30" s="193">
        <f>SUM(V30:X30)</f>
        <v>9.8728200000000008</v>
      </c>
    </row>
    <row r="31" spans="1:26" x14ac:dyDescent="0.35">
      <c r="A31" s="38" t="s">
        <v>156</v>
      </c>
      <c r="B31" s="158">
        <v>1.3106820000000008</v>
      </c>
      <c r="C31" s="158">
        <v>0.50561999999999996</v>
      </c>
      <c r="D31" s="158">
        <v>2.2549999999999999</v>
      </c>
      <c r="E31" s="185">
        <v>4.0713020000000002</v>
      </c>
      <c r="F31" s="122"/>
      <c r="G31" s="128">
        <v>1.2566320000000015</v>
      </c>
      <c r="H31" s="128">
        <v>0.50329000000000002</v>
      </c>
      <c r="I31" s="128">
        <v>2.4716300000000002</v>
      </c>
      <c r="J31" s="185">
        <v>4.2315520000000015</v>
      </c>
      <c r="K31" s="122"/>
      <c r="L31" s="128">
        <v>1.651952999999994</v>
      </c>
      <c r="M31" s="128">
        <v>0.5049499999999999</v>
      </c>
      <c r="N31" s="128">
        <v>2.04237</v>
      </c>
      <c r="O31" s="185">
        <v>4.1992729999999936</v>
      </c>
      <c r="P31" s="122"/>
      <c r="Q31" s="128">
        <f>-Q14</f>
        <v>0.98567699999999969</v>
      </c>
      <c r="R31" s="128">
        <f t="shared" ref="R31:S31" si="6">-R14</f>
        <v>0.5041000000000001</v>
      </c>
      <c r="S31" s="128">
        <f t="shared" si="6"/>
        <v>2.3946033333333325</v>
      </c>
      <c r="T31" s="193">
        <f t="shared" si="3"/>
        <v>3.8843803333333322</v>
      </c>
      <c r="U31" s="122"/>
      <c r="V31" s="122">
        <f>+B31+G31+L31+Q31</f>
        <v>5.2049439999999967</v>
      </c>
      <c r="W31" s="122">
        <f t="shared" si="5"/>
        <v>2.01796</v>
      </c>
      <c r="X31" s="122">
        <f t="shared" si="5"/>
        <v>9.1636033333333327</v>
      </c>
      <c r="Y31" s="193">
        <f>SUM(V31:X31)</f>
        <v>16.386507333333327</v>
      </c>
    </row>
    <row r="32" spans="1:26" x14ac:dyDescent="0.35">
      <c r="A32" s="38" t="s">
        <v>157</v>
      </c>
      <c r="B32" s="158">
        <v>9.4477600000000006</v>
      </c>
      <c r="C32" s="158">
        <v>0</v>
      </c>
      <c r="D32" s="158">
        <v>0</v>
      </c>
      <c r="E32" s="185">
        <v>9.4477600000000006</v>
      </c>
      <c r="F32" s="122"/>
      <c r="G32" s="128">
        <v>8.7639499999999995</v>
      </c>
      <c r="H32" s="128">
        <v>0</v>
      </c>
      <c r="I32" s="128">
        <v>0</v>
      </c>
      <c r="J32" s="185">
        <v>8.7639499999999995</v>
      </c>
      <c r="K32" s="122"/>
      <c r="L32" s="128">
        <v>8.2355499999999999</v>
      </c>
      <c r="M32" s="128">
        <v>0</v>
      </c>
      <c r="N32" s="128">
        <v>0</v>
      </c>
      <c r="O32" s="185">
        <v>8.2355499999999999</v>
      </c>
      <c r="P32" s="122"/>
      <c r="Q32" s="128">
        <v>8.5</v>
      </c>
      <c r="R32" s="128"/>
      <c r="S32" s="128"/>
      <c r="T32" s="193">
        <f t="shared" si="3"/>
        <v>8.5</v>
      </c>
      <c r="U32" s="122"/>
      <c r="V32" s="122">
        <v>35</v>
      </c>
      <c r="W32" s="122">
        <f t="shared" si="5"/>
        <v>0</v>
      </c>
      <c r="X32" s="122">
        <f t="shared" si="5"/>
        <v>0</v>
      </c>
      <c r="Y32" s="193">
        <f>SUM(V32:X32)</f>
        <v>35</v>
      </c>
    </row>
    <row r="33" spans="1:25" x14ac:dyDescent="0.35">
      <c r="A33" s="41" t="s">
        <v>158</v>
      </c>
      <c r="B33" s="159">
        <v>6.8691265486362934</v>
      </c>
      <c r="C33" s="159">
        <v>-2.5185565486362926</v>
      </c>
      <c r="D33" s="159">
        <v>3.7181000000000011</v>
      </c>
      <c r="E33" s="189">
        <v>8.0686700000000027</v>
      </c>
      <c r="F33" s="125"/>
      <c r="G33" s="127">
        <v>21.919317435768825</v>
      </c>
      <c r="H33" s="127">
        <v>0.29322306681381272</v>
      </c>
      <c r="I33" s="127">
        <v>6.0435199999999991</v>
      </c>
      <c r="J33" s="189">
        <v>28.256060502582642</v>
      </c>
      <c r="K33" s="125"/>
      <c r="L33" s="127">
        <v>15.110839705594861</v>
      </c>
      <c r="M33" s="127">
        <v>1.3468244818224813</v>
      </c>
      <c r="N33" s="127">
        <v>2.3290499999999992</v>
      </c>
      <c r="O33" s="189">
        <v>18.786714187417342</v>
      </c>
      <c r="P33" s="125"/>
      <c r="Q33" s="127">
        <v>14</v>
      </c>
      <c r="R33" s="127">
        <v>2.2000000000000002</v>
      </c>
      <c r="S33" s="127">
        <v>2.2000000000000002</v>
      </c>
      <c r="T33" s="189">
        <f t="shared" si="3"/>
        <v>18.399999999999999</v>
      </c>
      <c r="U33" s="125"/>
      <c r="V33" s="127">
        <f>SUM(V28:V32)</f>
        <v>64.82273816999998</v>
      </c>
      <c r="W33" s="127">
        <f>SUM(W28:W32)</f>
        <v>1.3524200000000004</v>
      </c>
      <c r="X33" s="127">
        <f>SUM(X28:X32)</f>
        <v>7.4744300000000008</v>
      </c>
      <c r="Y33" s="189">
        <v>73.5</v>
      </c>
    </row>
    <row r="34" spans="1:25" x14ac:dyDescent="0.35">
      <c r="A34" s="62" t="s">
        <v>159</v>
      </c>
      <c r="B34" s="160">
        <v>0</v>
      </c>
      <c r="C34" s="160">
        <v>0</v>
      </c>
      <c r="D34" s="160">
        <v>0</v>
      </c>
      <c r="E34" s="185">
        <v>0</v>
      </c>
      <c r="F34" s="122"/>
      <c r="G34" s="122">
        <v>-6.8579999999999997</v>
      </c>
      <c r="H34" s="122">
        <v>0</v>
      </c>
      <c r="I34" s="122">
        <v>0</v>
      </c>
      <c r="J34" s="185">
        <v>-6.8579999999999997</v>
      </c>
      <c r="K34" s="122"/>
      <c r="L34" s="122">
        <v>0</v>
      </c>
      <c r="M34" s="122">
        <v>0</v>
      </c>
      <c r="N34" s="122">
        <v>0</v>
      </c>
      <c r="O34" s="185">
        <v>0</v>
      </c>
      <c r="P34" s="122"/>
      <c r="Q34" s="122">
        <v>2.2999999999999998</v>
      </c>
      <c r="R34" s="122">
        <v>0</v>
      </c>
      <c r="S34" s="122">
        <v>0</v>
      </c>
      <c r="T34" s="193">
        <f t="shared" si="3"/>
        <v>2.2999999999999998</v>
      </c>
      <c r="U34" s="122"/>
      <c r="V34" s="122">
        <v>-4.5</v>
      </c>
      <c r="W34" s="122">
        <f>+C34+H34+M34+R34</f>
        <v>0</v>
      </c>
      <c r="X34" s="122">
        <f>+D34+I34+N34+S34</f>
        <v>0</v>
      </c>
      <c r="Y34" s="193">
        <f>SUM(V34:X34)</f>
        <v>-4.5</v>
      </c>
    </row>
    <row r="35" spans="1:25" x14ac:dyDescent="0.35">
      <c r="A35" s="63" t="s">
        <v>160</v>
      </c>
      <c r="B35" s="299">
        <v>6.8691265486362934</v>
      </c>
      <c r="C35" s="299">
        <v>-2.5185565486362926</v>
      </c>
      <c r="D35" s="299">
        <v>3.7181000000000011</v>
      </c>
      <c r="E35" s="298">
        <v>8.0686700000000027</v>
      </c>
      <c r="F35" s="297"/>
      <c r="G35" s="297">
        <f>+G33+G34</f>
        <v>15.061317435768824</v>
      </c>
      <c r="H35" s="297">
        <f>+H33+H34</f>
        <v>0.29322306681381272</v>
      </c>
      <c r="I35" s="297">
        <f>+I33+I34</f>
        <v>6.0435199999999991</v>
      </c>
      <c r="J35" s="298">
        <v>21.398060502582641</v>
      </c>
      <c r="K35" s="297"/>
      <c r="L35" s="297">
        <v>15.110839705594861</v>
      </c>
      <c r="M35" s="297">
        <v>1.3468244818224813</v>
      </c>
      <c r="N35" s="297">
        <v>2.3290499999999992</v>
      </c>
      <c r="O35" s="298">
        <v>18.786714187417342</v>
      </c>
      <c r="P35" s="297"/>
      <c r="Q35" s="297">
        <f>+Q33+Q34</f>
        <v>16.3</v>
      </c>
      <c r="R35" s="297">
        <v>2.2000000000000002</v>
      </c>
      <c r="S35" s="297">
        <v>2.2000000000000002</v>
      </c>
      <c r="T35" s="298">
        <f t="shared" si="3"/>
        <v>20.7</v>
      </c>
      <c r="U35" s="297"/>
      <c r="V35" s="297">
        <f>+V33+V34</f>
        <v>60.32273816999998</v>
      </c>
      <c r="W35" s="297">
        <f>+W33+W34</f>
        <v>1.3524200000000004</v>
      </c>
      <c r="X35" s="297">
        <f>+X33+X34</f>
        <v>7.4744300000000008</v>
      </c>
      <c r="Y35" s="298">
        <f>+Y33+Y34</f>
        <v>69</v>
      </c>
    </row>
    <row r="36" spans="1:25" x14ac:dyDescent="0.35">
      <c r="A36" s="60" t="s">
        <v>161</v>
      </c>
      <c r="B36" s="220">
        <v>0.22826483898109073</v>
      </c>
      <c r="C36" s="220">
        <v>-8.2545853909615968E-2</v>
      </c>
      <c r="D36" s="220"/>
      <c r="E36" s="233">
        <v>0.14182360341848066</v>
      </c>
      <c r="F36" s="229"/>
      <c r="G36" s="220">
        <f>+G35/G9</f>
        <v>0.30642431632041456</v>
      </c>
      <c r="H36" s="220">
        <f>+H35/H9</f>
        <v>1.0776975209166496E-2</v>
      </c>
      <c r="I36" s="220"/>
      <c r="J36" s="233">
        <v>0.29137123907362839</v>
      </c>
      <c r="K36" s="229"/>
      <c r="L36" s="220">
        <v>0.34049142114291553</v>
      </c>
      <c r="M36" s="220">
        <v>4.9342182689608598E-2</v>
      </c>
      <c r="N36" s="220"/>
      <c r="O36" s="233">
        <v>0.27682249485265209</v>
      </c>
      <c r="P36" s="229"/>
      <c r="Q36" s="220">
        <v>0.31</v>
      </c>
      <c r="R36" s="220">
        <v>7.0000000000000007E-2</v>
      </c>
      <c r="S36" s="220"/>
      <c r="T36" s="233">
        <v>0.26</v>
      </c>
      <c r="U36" s="229"/>
      <c r="V36" s="220">
        <v>0.34049142114291553</v>
      </c>
      <c r="W36" s="220">
        <v>0.01</v>
      </c>
      <c r="X36" s="220"/>
      <c r="Y36" s="233">
        <v>0.25</v>
      </c>
    </row>
    <row r="37" spans="1:25" x14ac:dyDescent="0.35">
      <c r="A37" s="39" t="s">
        <v>162</v>
      </c>
      <c r="B37" s="221">
        <v>0.31910607300558641</v>
      </c>
      <c r="C37" s="221">
        <v>0.24945822818000071</v>
      </c>
      <c r="D37" s="221"/>
      <c r="E37" s="234">
        <v>0.3701222413376799</v>
      </c>
      <c r="F37" s="230"/>
      <c r="G37" s="221">
        <f>+G11/G9</f>
        <v>0.47289454203658171</v>
      </c>
      <c r="H37" s="221">
        <f>+H11/H9</f>
        <v>0.29832047511989918</v>
      </c>
      <c r="I37" s="221"/>
      <c r="J37" s="234">
        <v>0.41763620954272329</v>
      </c>
      <c r="K37" s="230"/>
      <c r="L37" s="221">
        <v>0.47552702365649246</v>
      </c>
      <c r="M37" s="221">
        <v>0.32361626049619713</v>
      </c>
      <c r="N37" s="221"/>
      <c r="O37" s="234">
        <v>0.46009244714450831</v>
      </c>
      <c r="P37" s="230"/>
      <c r="Q37" s="221">
        <v>0.41</v>
      </c>
      <c r="R37" s="221">
        <v>0.28999999999999998</v>
      </c>
      <c r="S37" s="221"/>
      <c r="T37" s="234">
        <v>0.4</v>
      </c>
      <c r="U37" s="230"/>
      <c r="V37" s="221">
        <v>0.43</v>
      </c>
      <c r="W37" s="221">
        <v>0.28999999999999998</v>
      </c>
      <c r="X37" s="221"/>
      <c r="Y37" s="234">
        <v>0.41</v>
      </c>
    </row>
    <row r="41" spans="1:25" x14ac:dyDescent="0.35">
      <c r="O41" s="259"/>
      <c r="T41" s="259"/>
      <c r="Y41" s="259"/>
    </row>
  </sheetData>
  <mergeCells count="6">
    <mergeCell ref="V6:Y6"/>
    <mergeCell ref="A3:G3"/>
    <mergeCell ref="B6:E6"/>
    <mergeCell ref="G6:J6"/>
    <mergeCell ref="L6:O6"/>
    <mergeCell ref="Q6:T6"/>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BF623-8790-41C1-8487-18E61C709426}">
  <dimension ref="A1:T36"/>
  <sheetViews>
    <sheetView workbookViewId="0"/>
  </sheetViews>
  <sheetFormatPr defaultColWidth="9.1796875" defaultRowHeight="14.5" x14ac:dyDescent="0.35"/>
  <cols>
    <col min="1" max="1" width="49.453125" style="39" bestFit="1" customWidth="1"/>
    <col min="2" max="4" width="11.54296875" style="39" customWidth="1"/>
    <col min="5" max="5" width="11.54296875" style="60" customWidth="1"/>
    <col min="6" max="15" width="11.54296875" style="132" customWidth="1"/>
    <col min="16" max="16" width="9.1796875" style="132"/>
    <col min="17" max="20" width="11.54296875" style="132" customWidth="1"/>
    <col min="21" max="16384" width="9.1796875" style="132"/>
  </cols>
  <sheetData>
    <row r="1" spans="1:20" x14ac:dyDescent="0.35">
      <c r="A1" s="129"/>
      <c r="B1" s="130"/>
      <c r="C1" s="130"/>
      <c r="D1" s="129"/>
      <c r="E1" s="131"/>
    </row>
    <row r="2" spans="1:20" x14ac:dyDescent="0.35">
      <c r="A2" s="41"/>
      <c r="B2" s="133"/>
      <c r="C2" s="44"/>
      <c r="D2" s="44"/>
      <c r="E2" s="134"/>
    </row>
    <row r="3" spans="1:20" x14ac:dyDescent="0.35">
      <c r="A3" s="348" t="s">
        <v>173</v>
      </c>
      <c r="B3" s="348"/>
      <c r="C3" s="348"/>
      <c r="D3" s="348"/>
      <c r="E3" s="348"/>
    </row>
    <row r="5" spans="1:20" x14ac:dyDescent="0.35">
      <c r="A5" s="52"/>
      <c r="B5" s="52"/>
      <c r="C5" s="52"/>
      <c r="D5" s="52"/>
      <c r="E5" s="135"/>
      <c r="F5" s="225"/>
      <c r="G5" s="225"/>
      <c r="H5" s="225"/>
      <c r="I5" s="225"/>
      <c r="J5" s="225"/>
      <c r="K5" s="225"/>
      <c r="L5" s="225"/>
      <c r="M5" s="225"/>
      <c r="N5" s="225"/>
      <c r="O5" s="225"/>
      <c r="Q5" s="225"/>
      <c r="R5" s="225"/>
      <c r="S5" s="225"/>
      <c r="T5" s="225"/>
    </row>
    <row r="6" spans="1:20" x14ac:dyDescent="0.35">
      <c r="A6" s="51"/>
      <c r="B6" s="352" t="s">
        <v>174</v>
      </c>
      <c r="C6" s="352"/>
      <c r="D6" s="352"/>
      <c r="E6" s="352"/>
      <c r="G6" s="352" t="s">
        <v>175</v>
      </c>
      <c r="H6" s="352"/>
      <c r="I6" s="352"/>
      <c r="J6" s="352"/>
      <c r="L6" s="352" t="s">
        <v>176</v>
      </c>
      <c r="M6" s="352"/>
      <c r="N6" s="352"/>
      <c r="O6" s="352"/>
      <c r="Q6" s="352" t="s">
        <v>194</v>
      </c>
      <c r="R6" s="352"/>
      <c r="S6" s="352"/>
      <c r="T6" s="352"/>
    </row>
    <row r="7" spans="1:20" x14ac:dyDescent="0.35">
      <c r="A7" s="52" t="s">
        <v>3</v>
      </c>
      <c r="B7" s="211" t="s">
        <v>149</v>
      </c>
      <c r="C7" s="211" t="s">
        <v>150</v>
      </c>
      <c r="D7" s="212" t="s">
        <v>151</v>
      </c>
      <c r="E7" s="183" t="s">
        <v>152</v>
      </c>
      <c r="F7" s="212"/>
      <c r="G7" s="211" t="s">
        <v>149</v>
      </c>
      <c r="H7" s="211" t="s">
        <v>150</v>
      </c>
      <c r="I7" s="212" t="s">
        <v>151</v>
      </c>
      <c r="J7" s="183" t="s">
        <v>152</v>
      </c>
      <c r="K7" s="212"/>
      <c r="L7" s="211" t="s">
        <v>149</v>
      </c>
      <c r="M7" s="211" t="s">
        <v>150</v>
      </c>
      <c r="N7" s="212" t="s">
        <v>151</v>
      </c>
      <c r="O7" s="183" t="s">
        <v>152</v>
      </c>
      <c r="Q7" s="211" t="s">
        <v>149</v>
      </c>
      <c r="R7" s="211" t="s">
        <v>150</v>
      </c>
      <c r="S7" s="212" t="s">
        <v>151</v>
      </c>
      <c r="T7" s="183" t="s">
        <v>152</v>
      </c>
    </row>
    <row r="8" spans="1:20" x14ac:dyDescent="0.35">
      <c r="B8" s="213"/>
      <c r="C8" s="213"/>
      <c r="D8" s="213"/>
      <c r="E8" s="184"/>
      <c r="F8" s="213"/>
      <c r="G8" s="213"/>
      <c r="H8" s="213"/>
      <c r="I8" s="213"/>
      <c r="J8" s="184"/>
      <c r="K8" s="213"/>
      <c r="L8" s="213"/>
      <c r="M8" s="213"/>
      <c r="N8" s="213"/>
      <c r="O8" s="184"/>
      <c r="Q8" s="213"/>
      <c r="R8" s="213"/>
      <c r="S8" s="213"/>
      <c r="T8" s="184"/>
    </row>
    <row r="9" spans="1:20" x14ac:dyDescent="0.35">
      <c r="A9" s="38" t="s">
        <v>22</v>
      </c>
      <c r="B9" s="160">
        <v>41.6</v>
      </c>
      <c r="C9" s="160">
        <v>33.5</v>
      </c>
      <c r="D9" s="160">
        <v>-6</v>
      </c>
      <c r="E9" s="185">
        <v>69.099999999999994</v>
      </c>
      <c r="F9" s="160"/>
      <c r="G9" s="160">
        <f>62119.5/1000</f>
        <v>62.119500000000002</v>
      </c>
      <c r="H9" s="160">
        <f>29635.01/1000</f>
        <v>29.635009999999998</v>
      </c>
      <c r="I9" s="160">
        <f>-3108.8/1000</f>
        <v>-3.1088</v>
      </c>
      <c r="J9" s="185">
        <f>SUM(G9:I9)</f>
        <v>88.645709999999994</v>
      </c>
      <c r="K9" s="160"/>
      <c r="L9" s="160">
        <v>64.408079999999984</v>
      </c>
      <c r="M9" s="160">
        <v>31.050583</v>
      </c>
      <c r="N9" s="160">
        <v>-0.85622500000000035</v>
      </c>
      <c r="O9" s="185">
        <f>SUM(L9:N9)</f>
        <v>94.602437999999992</v>
      </c>
      <c r="Q9" s="160">
        <v>54.6</v>
      </c>
      <c r="R9" s="160">
        <v>30.9</v>
      </c>
      <c r="S9" s="160">
        <v>-2.6</v>
      </c>
      <c r="T9" s="185">
        <f>SUM(Q9:S9)</f>
        <v>82.9</v>
      </c>
    </row>
    <row r="10" spans="1:20" x14ac:dyDescent="0.35">
      <c r="A10" s="38" t="s">
        <v>23</v>
      </c>
      <c r="B10" s="160">
        <v>-32.799999999999997</v>
      </c>
      <c r="C10" s="160">
        <v>-23.8</v>
      </c>
      <c r="D10" s="160">
        <v>8.4</v>
      </c>
      <c r="E10" s="185">
        <v>-48.2</v>
      </c>
      <c r="F10" s="160"/>
      <c r="G10" s="160">
        <f>-39830.68/1000</f>
        <v>-39.830680000000001</v>
      </c>
      <c r="H10" s="160">
        <f>-22570.287/1000</f>
        <v>-22.570287</v>
      </c>
      <c r="I10" s="160">
        <f>3714.19/1000</f>
        <v>3.7141899999999999</v>
      </c>
      <c r="J10" s="185">
        <f>SUM(G10:I10)</f>
        <v>-58.686776999999999</v>
      </c>
      <c r="K10" s="160"/>
      <c r="L10" s="160">
        <v>-36.404539999999976</v>
      </c>
      <c r="M10" s="160">
        <v>-24.097798000000008</v>
      </c>
      <c r="N10" s="160">
        <v>1.0895090000000001</v>
      </c>
      <c r="O10" s="185">
        <f>SUM(L10:N10)</f>
        <v>-59.412828999999981</v>
      </c>
      <c r="Q10" s="160">
        <v>-32.299999999999997</v>
      </c>
      <c r="R10" s="160">
        <v>-24.6</v>
      </c>
      <c r="S10" s="160">
        <v>0.9</v>
      </c>
      <c r="T10" s="185">
        <f>SUM(Q10:S10)</f>
        <v>-56</v>
      </c>
    </row>
    <row r="11" spans="1:20" x14ac:dyDescent="0.35">
      <c r="A11" s="296" t="s">
        <v>24</v>
      </c>
      <c r="B11" s="299">
        <f>SUM(B9:B10)</f>
        <v>8.8000000000000043</v>
      </c>
      <c r="C11" s="299">
        <f t="shared" ref="C11:J11" si="0">SUM(C9:C10)</f>
        <v>9.6999999999999993</v>
      </c>
      <c r="D11" s="299">
        <f t="shared" si="0"/>
        <v>2.4000000000000004</v>
      </c>
      <c r="E11" s="298">
        <f t="shared" si="0"/>
        <v>20.899999999999991</v>
      </c>
      <c r="F11" s="298"/>
      <c r="G11" s="298">
        <f t="shared" si="0"/>
        <v>22.288820000000001</v>
      </c>
      <c r="H11" s="298">
        <f t="shared" si="0"/>
        <v>7.0647229999999972</v>
      </c>
      <c r="I11" s="298">
        <f t="shared" si="0"/>
        <v>0.60538999999999987</v>
      </c>
      <c r="J11" s="298">
        <f t="shared" si="0"/>
        <v>29.958932999999995</v>
      </c>
      <c r="K11" s="298"/>
      <c r="L11" s="298">
        <f t="shared" ref="L11:O11" si="1">SUM(L9:L10)</f>
        <v>28.003540000000008</v>
      </c>
      <c r="M11" s="298">
        <f t="shared" si="1"/>
        <v>6.9527849999999916</v>
      </c>
      <c r="N11" s="298">
        <f t="shared" si="1"/>
        <v>0.23328399999999971</v>
      </c>
      <c r="O11" s="298">
        <f t="shared" si="1"/>
        <v>35.189609000000011</v>
      </c>
      <c r="Q11" s="298">
        <f t="shared" ref="Q11:T11" si="2">SUM(Q9:Q10)</f>
        <v>22.300000000000004</v>
      </c>
      <c r="R11" s="298">
        <f t="shared" si="2"/>
        <v>6.2999999999999972</v>
      </c>
      <c r="S11" s="298">
        <f t="shared" si="2"/>
        <v>-1.7000000000000002</v>
      </c>
      <c r="T11" s="298">
        <f t="shared" si="2"/>
        <v>26.900000000000006</v>
      </c>
    </row>
    <row r="12" spans="1:20" x14ac:dyDescent="0.35">
      <c r="A12" s="214"/>
      <c r="B12" s="160"/>
      <c r="C12" s="160"/>
      <c r="D12" s="160"/>
      <c r="E12" s="186"/>
      <c r="F12" s="160"/>
      <c r="G12" s="160"/>
      <c r="H12" s="160"/>
      <c r="I12" s="160"/>
      <c r="J12" s="185"/>
      <c r="K12" s="160"/>
      <c r="L12" s="160"/>
      <c r="M12" s="160"/>
      <c r="N12" s="160"/>
      <c r="O12" s="185"/>
      <c r="Q12" s="160"/>
      <c r="R12" s="160"/>
      <c r="S12" s="160"/>
      <c r="T12" s="185"/>
    </row>
    <row r="13" spans="1:20" x14ac:dyDescent="0.35">
      <c r="A13" s="111" t="s">
        <v>25</v>
      </c>
      <c r="B13" s="160">
        <v>-15.9</v>
      </c>
      <c r="C13" s="160">
        <v>-9.6999999999999993</v>
      </c>
      <c r="D13" s="160"/>
      <c r="E13" s="185">
        <v>-25.6</v>
      </c>
      <c r="F13" s="160"/>
      <c r="G13" s="160">
        <v>-12.061999999999999</v>
      </c>
      <c r="H13" s="160">
        <f>-6793.242/1000</f>
        <v>-6.7932420000000002</v>
      </c>
      <c r="I13" s="160"/>
      <c r="J13" s="185">
        <f>SUM(G13:I13)</f>
        <v>-18.855242000000001</v>
      </c>
      <c r="K13" s="160"/>
      <c r="L13" s="160">
        <v>-12.568049120000017</v>
      </c>
      <c r="M13" s="160">
        <v>-6.5692849999999998</v>
      </c>
      <c r="N13" s="160"/>
      <c r="O13" s="185">
        <f>SUM(L13:N13)</f>
        <v>-19.137334120000016</v>
      </c>
      <c r="Q13" s="160">
        <v>-20.6</v>
      </c>
      <c r="R13" s="160">
        <v>-6.3</v>
      </c>
      <c r="S13" s="160"/>
      <c r="T13" s="185">
        <f>SUM(Q13:S13)</f>
        <v>-26.900000000000002</v>
      </c>
    </row>
    <row r="14" spans="1:20" x14ac:dyDescent="0.35">
      <c r="A14" s="38" t="s">
        <v>26</v>
      </c>
      <c r="B14" s="160">
        <v>-1.7</v>
      </c>
      <c r="C14" s="160">
        <v>-0.5</v>
      </c>
      <c r="D14" s="160">
        <v>-2.5</v>
      </c>
      <c r="E14" s="185">
        <v>-4.7</v>
      </c>
      <c r="F14" s="160"/>
      <c r="G14" s="160">
        <f>-1689.334/1000</f>
        <v>-1.6893340000000001</v>
      </c>
      <c r="H14" s="160">
        <f>-502.17/1000</f>
        <v>-0.50217000000000001</v>
      </c>
      <c r="I14" s="160">
        <f>-2675.21666666667/1000</f>
        <v>-2.6752166666666697</v>
      </c>
      <c r="J14" s="185">
        <f t="shared" ref="J14:J15" si="3">SUM(G14:I14)</f>
        <v>-4.8667206666666694</v>
      </c>
      <c r="K14" s="160"/>
      <c r="L14" s="160">
        <v>-2.6366089999999969</v>
      </c>
      <c r="M14" s="160">
        <v>-1.0086400000000002</v>
      </c>
      <c r="N14" s="160">
        <v>-2.0745200000000006</v>
      </c>
      <c r="O14" s="185">
        <f t="shared" ref="O14:O15" si="4">SUM(L14:N14)</f>
        <v>-5.7197689999999977</v>
      </c>
      <c r="Q14" s="160">
        <v>-2.7</v>
      </c>
      <c r="R14" s="160">
        <v>-0.7</v>
      </c>
      <c r="S14" s="160">
        <v>-2.5</v>
      </c>
      <c r="T14" s="185">
        <f t="shared" ref="T14:T15" si="5">SUM(Q14:S14)</f>
        <v>-5.9</v>
      </c>
    </row>
    <row r="15" spans="1:20" x14ac:dyDescent="0.35">
      <c r="A15" s="38" t="s">
        <v>153</v>
      </c>
      <c r="B15" s="160">
        <v>0.1</v>
      </c>
      <c r="C15" s="160">
        <v>-0.1</v>
      </c>
      <c r="D15" s="160"/>
      <c r="E15" s="185">
        <v>0</v>
      </c>
      <c r="F15" s="160"/>
      <c r="G15" s="160">
        <f>61.671/1000</f>
        <v>6.1670999999999997E-2</v>
      </c>
      <c r="H15" s="160">
        <f>-72.9/1000</f>
        <v>-7.2900000000000006E-2</v>
      </c>
      <c r="I15" s="160"/>
      <c r="J15" s="185">
        <f t="shared" si="3"/>
        <v>-1.122900000000001E-2</v>
      </c>
      <c r="K15" s="160"/>
      <c r="L15" s="160">
        <v>39.589008999999997</v>
      </c>
      <c r="M15" s="160">
        <v>-2.599000000000001E-2</v>
      </c>
      <c r="N15" s="160">
        <v>-39.4</v>
      </c>
      <c r="O15" s="185">
        <f t="shared" si="4"/>
        <v>0.16301899999999847</v>
      </c>
      <c r="Q15" s="160">
        <v>3.9</v>
      </c>
      <c r="R15" s="160">
        <v>-2.599000000000001E-2</v>
      </c>
      <c r="S15" s="160"/>
      <c r="T15" s="185">
        <f t="shared" si="5"/>
        <v>3.8740099999999997</v>
      </c>
    </row>
    <row r="16" spans="1:20" x14ac:dyDescent="0.35">
      <c r="A16" s="296" t="s">
        <v>29</v>
      </c>
      <c r="B16" s="299">
        <v>-8.8000000000000007</v>
      </c>
      <c r="C16" s="299">
        <v>-0.5</v>
      </c>
      <c r="D16" s="299">
        <v>-0.1</v>
      </c>
      <c r="E16" s="298">
        <v>-9.6</v>
      </c>
      <c r="F16" s="299"/>
      <c r="G16" s="299">
        <f>SUM(G11:G15)</f>
        <v>8.5991570000000017</v>
      </c>
      <c r="H16" s="299">
        <f t="shared" ref="H16:I16" si="6">SUM(H11:H15)</f>
        <v>-0.30358900000000305</v>
      </c>
      <c r="I16" s="299">
        <f t="shared" si="6"/>
        <v>-2.0698266666666698</v>
      </c>
      <c r="J16" s="299">
        <f>SUM(J11:J15)</f>
        <v>6.2257413333333247</v>
      </c>
      <c r="K16" s="299"/>
      <c r="L16" s="299">
        <f>SUM(L11:L15)</f>
        <v>52.387890879999993</v>
      </c>
      <c r="M16" s="299">
        <f t="shared" ref="M16:N16" si="7">SUM(M11:M15)</f>
        <v>-0.65113000000000842</v>
      </c>
      <c r="N16" s="299">
        <f t="shared" si="7"/>
        <v>-41.241236000000001</v>
      </c>
      <c r="O16" s="298">
        <f>SUM(O11:O15)</f>
        <v>10.495524879999996</v>
      </c>
      <c r="Q16" s="299">
        <f>SUM(Q11:Q15)-0.1</f>
        <v>2.8000000000000025</v>
      </c>
      <c r="R16" s="299">
        <f t="shared" ref="R16" si="8">SUM(R11:R15)</f>
        <v>-0.72599000000000258</v>
      </c>
      <c r="S16" s="299">
        <f>SUM(S11:S15)</f>
        <v>-4.2</v>
      </c>
      <c r="T16" s="298">
        <f>SUM(T11:T15)</f>
        <v>-2.0259899999999971</v>
      </c>
    </row>
    <row r="17" spans="1:20" x14ac:dyDescent="0.35">
      <c r="A17" s="38"/>
      <c r="B17" s="160"/>
      <c r="C17" s="160"/>
      <c r="D17" s="160"/>
      <c r="E17" s="186"/>
      <c r="F17" s="160"/>
      <c r="G17" s="160"/>
      <c r="H17" s="160"/>
      <c r="I17" s="160"/>
      <c r="J17" s="186"/>
      <c r="K17" s="160"/>
      <c r="L17" s="160"/>
      <c r="M17" s="160"/>
      <c r="N17" s="160"/>
      <c r="O17" s="186"/>
      <c r="Q17" s="160"/>
      <c r="R17" s="160"/>
      <c r="S17" s="160"/>
      <c r="T17" s="186"/>
    </row>
    <row r="18" spans="1:20" x14ac:dyDescent="0.35">
      <c r="A18" s="38" t="s">
        <v>30</v>
      </c>
      <c r="B18" s="160">
        <v>-6.3</v>
      </c>
      <c r="C18" s="160">
        <v>-1.2</v>
      </c>
      <c r="D18" s="160">
        <v>0</v>
      </c>
      <c r="E18" s="186">
        <v>-7.6</v>
      </c>
      <c r="F18" s="160"/>
      <c r="G18" s="160">
        <f>-8914.8/1000</f>
        <v>-8.9147999999999996</v>
      </c>
      <c r="H18" s="160">
        <f>-1293.38/1000</f>
        <v>-1.2933800000000002</v>
      </c>
      <c r="I18" s="160">
        <v>0</v>
      </c>
      <c r="J18" s="186">
        <f>-10208.18/1000</f>
        <v>-10.20818</v>
      </c>
      <c r="K18" s="160"/>
      <c r="L18" s="160">
        <v>-4.3846400000000045</v>
      </c>
      <c r="M18" s="160">
        <v>-3.8584000000000001</v>
      </c>
      <c r="N18" s="160">
        <v>0</v>
      </c>
      <c r="O18" s="185">
        <f t="shared" ref="O18:O19" si="9">SUM(L18:N18)</f>
        <v>-8.2430400000000041</v>
      </c>
      <c r="Q18" s="160">
        <v>-11</v>
      </c>
      <c r="R18" s="160">
        <v>-2.2000000000000002</v>
      </c>
      <c r="S18" s="160"/>
      <c r="T18" s="185">
        <f t="shared" ref="T18:T19" si="10">SUM(Q18:S18)</f>
        <v>-13.2</v>
      </c>
    </row>
    <row r="19" spans="1:20" x14ac:dyDescent="0.35">
      <c r="A19" s="38" t="s">
        <v>31</v>
      </c>
      <c r="B19" s="160">
        <v>0.3</v>
      </c>
      <c r="C19" s="160">
        <v>-0.9</v>
      </c>
      <c r="D19" s="160">
        <v>0</v>
      </c>
      <c r="E19" s="185">
        <v>-0.6</v>
      </c>
      <c r="F19" s="160"/>
      <c r="G19" s="160">
        <f>2260.88/1000</f>
        <v>2.2608800000000002</v>
      </c>
      <c r="H19" s="160">
        <f>-658.84/1000</f>
        <v>-0.65883999999999998</v>
      </c>
      <c r="I19" s="160">
        <v>0</v>
      </c>
      <c r="J19" s="185">
        <f>1602.04/1000</f>
        <v>1.6020399999999999</v>
      </c>
      <c r="K19" s="160"/>
      <c r="L19" s="160">
        <v>-1.7269299999999999</v>
      </c>
      <c r="M19" s="160">
        <v>0.57841999999999982</v>
      </c>
      <c r="N19" s="160">
        <v>0</v>
      </c>
      <c r="O19" s="185">
        <f t="shared" si="9"/>
        <v>-1.1485099999999999</v>
      </c>
      <c r="Q19" s="160">
        <v>24.7</v>
      </c>
      <c r="R19" s="160">
        <v>0.4</v>
      </c>
      <c r="S19" s="160"/>
      <c r="T19" s="185">
        <f t="shared" si="10"/>
        <v>25.099999999999998</v>
      </c>
    </row>
    <row r="20" spans="1:20" x14ac:dyDescent="0.35">
      <c r="A20" s="296" t="s">
        <v>32</v>
      </c>
      <c r="B20" s="299">
        <v>-14.8</v>
      </c>
      <c r="C20" s="299">
        <v>-2.7</v>
      </c>
      <c r="D20" s="299">
        <v>-0.1</v>
      </c>
      <c r="E20" s="298">
        <v>-17.600000000000001</v>
      </c>
      <c r="F20" s="299"/>
      <c r="G20" s="299">
        <f>G16+G18+G19</f>
        <v>1.9452370000000023</v>
      </c>
      <c r="H20" s="299">
        <f t="shared" ref="H20:J20" si="11">H16+H18+H19</f>
        <v>-2.2558090000000033</v>
      </c>
      <c r="I20" s="299">
        <f t="shared" si="11"/>
        <v>-2.0698266666666698</v>
      </c>
      <c r="J20" s="299">
        <f t="shared" si="11"/>
        <v>-2.3803986666666761</v>
      </c>
      <c r="K20" s="299"/>
      <c r="L20" s="299">
        <f>L16+L18+L19</f>
        <v>46.276320879999986</v>
      </c>
      <c r="M20" s="299">
        <f t="shared" ref="M20:O20" si="12">M16+M18+M19</f>
        <v>-3.9311100000000088</v>
      </c>
      <c r="N20" s="299">
        <f t="shared" si="12"/>
        <v>-41.241236000000001</v>
      </c>
      <c r="O20" s="298">
        <f t="shared" si="12"/>
        <v>1.103974879999992</v>
      </c>
      <c r="Q20" s="299">
        <f>Q16+Q18+Q19</f>
        <v>16.5</v>
      </c>
      <c r="R20" s="299">
        <f t="shared" ref="R20:T20" si="13">R16+R18+R19</f>
        <v>-2.5259900000000028</v>
      </c>
      <c r="S20" s="299">
        <f t="shared" si="13"/>
        <v>-4.2</v>
      </c>
      <c r="T20" s="298">
        <f t="shared" si="13"/>
        <v>9.874010000000002</v>
      </c>
    </row>
    <row r="21" spans="1:20" x14ac:dyDescent="0.35">
      <c r="A21" s="58"/>
      <c r="B21" s="215"/>
      <c r="C21" s="215"/>
      <c r="D21" s="215"/>
      <c r="E21" s="187"/>
      <c r="F21" s="215"/>
      <c r="G21" s="215"/>
      <c r="H21" s="215"/>
      <c r="I21" s="215"/>
      <c r="J21" s="187"/>
      <c r="K21" s="215"/>
      <c r="L21" s="215"/>
      <c r="M21" s="215"/>
      <c r="N21" s="215"/>
      <c r="O21" s="187"/>
      <c r="Q21" s="215"/>
      <c r="R21" s="215"/>
      <c r="S21" s="215"/>
      <c r="T21" s="187"/>
    </row>
    <row r="22" spans="1:20" x14ac:dyDescent="0.35">
      <c r="B22" s="216"/>
      <c r="C22" s="216"/>
      <c r="D22" s="216"/>
      <c r="E22" s="231"/>
      <c r="F22" s="216"/>
      <c r="G22" s="216"/>
      <c r="H22" s="216"/>
      <c r="I22" s="216"/>
      <c r="J22" s="231"/>
      <c r="K22" s="216"/>
      <c r="L22" s="216"/>
      <c r="M22" s="216"/>
      <c r="N22" s="216"/>
      <c r="O22" s="231"/>
      <c r="Q22" s="216"/>
      <c r="R22" s="216"/>
      <c r="S22" s="216"/>
      <c r="T22" s="231"/>
    </row>
    <row r="23" spans="1:20" x14ac:dyDescent="0.35">
      <c r="B23" s="217"/>
      <c r="C23" s="217"/>
      <c r="D23" s="217"/>
      <c r="E23" s="188"/>
      <c r="F23" s="217"/>
      <c r="G23" s="217"/>
      <c r="H23" s="217"/>
      <c r="I23" s="217"/>
      <c r="J23" s="188"/>
      <c r="K23" s="217"/>
      <c r="L23" s="217"/>
      <c r="M23" s="217"/>
      <c r="N23" s="217"/>
      <c r="O23" s="188"/>
      <c r="Q23" s="217"/>
      <c r="R23" s="217"/>
      <c r="S23" s="217"/>
      <c r="T23" s="188"/>
    </row>
    <row r="24" spans="1:20" x14ac:dyDescent="0.35">
      <c r="A24" s="41" t="s">
        <v>155</v>
      </c>
      <c r="B24" s="219"/>
      <c r="C24" s="219"/>
      <c r="D24" s="219"/>
      <c r="E24" s="232"/>
      <c r="F24" s="219"/>
      <c r="G24" s="219"/>
      <c r="H24" s="219"/>
      <c r="I24" s="219"/>
      <c r="J24" s="232"/>
      <c r="K24" s="219"/>
      <c r="L24" s="219"/>
      <c r="M24" s="219"/>
      <c r="N24" s="219"/>
      <c r="O24" s="232"/>
      <c r="Q24" s="219"/>
      <c r="R24" s="219"/>
      <c r="S24" s="219"/>
      <c r="T24" s="232"/>
    </row>
    <row r="25" spans="1:20" x14ac:dyDescent="0.35">
      <c r="A25" s="52" t="s">
        <v>3</v>
      </c>
      <c r="B25" s="269"/>
      <c r="C25" s="269"/>
      <c r="D25" s="269"/>
      <c r="E25" s="270"/>
      <c r="F25" s="269"/>
      <c r="G25" s="269"/>
      <c r="H25" s="269"/>
      <c r="I25" s="269"/>
      <c r="J25" s="270"/>
      <c r="K25" s="269"/>
      <c r="L25" s="269"/>
      <c r="M25" s="269"/>
      <c r="N25" s="269"/>
      <c r="O25" s="270"/>
      <c r="Q25" s="269"/>
      <c r="R25" s="269"/>
      <c r="S25" s="269"/>
      <c r="T25" s="270"/>
    </row>
    <row r="26" spans="1:20" x14ac:dyDescent="0.35">
      <c r="A26" s="10"/>
      <c r="B26" s="217"/>
      <c r="C26" s="217"/>
      <c r="D26" s="217"/>
      <c r="E26" s="188"/>
      <c r="F26" s="217"/>
      <c r="G26" s="217"/>
      <c r="H26" s="217"/>
      <c r="I26" s="217"/>
      <c r="J26" s="188"/>
      <c r="K26" s="217"/>
      <c r="L26" s="217"/>
      <c r="M26" s="217"/>
      <c r="N26" s="217"/>
      <c r="O26" s="188"/>
      <c r="Q26" s="217"/>
      <c r="R26" s="217"/>
      <c r="S26" s="217"/>
      <c r="T26" s="188"/>
    </row>
    <row r="27" spans="1:20" x14ac:dyDescent="0.35">
      <c r="A27" s="61" t="s">
        <v>32</v>
      </c>
      <c r="B27" s="271">
        <v>-14.8</v>
      </c>
      <c r="C27" s="271">
        <v>-2.7</v>
      </c>
      <c r="D27" s="271">
        <v>-0.1</v>
      </c>
      <c r="E27" s="272">
        <v>-17.600000000000001</v>
      </c>
      <c r="F27" s="271"/>
      <c r="G27" s="271">
        <v>1.9452104900000022</v>
      </c>
      <c r="H27" s="271">
        <v>-2.2558089999999948</v>
      </c>
      <c r="I27" s="271">
        <v>-2.0698266666666649</v>
      </c>
      <c r="J27" s="272">
        <v>-2.3804251766666593</v>
      </c>
      <c r="K27" s="271"/>
      <c r="L27" s="271">
        <f>+L20</f>
        <v>46.276320879999986</v>
      </c>
      <c r="M27" s="271">
        <f t="shared" ref="M27:O27" si="14">+M20</f>
        <v>-3.9311100000000088</v>
      </c>
      <c r="N27" s="271">
        <f t="shared" si="14"/>
        <v>-41.241236000000001</v>
      </c>
      <c r="O27" s="189">
        <f t="shared" si="14"/>
        <v>1.103974879999992</v>
      </c>
      <c r="Q27" s="271">
        <f>+Q20</f>
        <v>16.5</v>
      </c>
      <c r="R27" s="271">
        <f t="shared" ref="R27:T27" si="15">+R20</f>
        <v>-2.5259900000000028</v>
      </c>
      <c r="S27" s="271">
        <f t="shared" si="15"/>
        <v>-4.2</v>
      </c>
      <c r="T27" s="189">
        <f t="shared" si="15"/>
        <v>9.874010000000002</v>
      </c>
    </row>
    <row r="28" spans="1:20" x14ac:dyDescent="0.35">
      <c r="A28" s="38" t="s">
        <v>31</v>
      </c>
      <c r="B28" s="158">
        <v>-0.3</v>
      </c>
      <c r="C28" s="158">
        <v>0.9</v>
      </c>
      <c r="D28" s="158"/>
      <c r="E28" s="193">
        <v>0.6</v>
      </c>
      <c r="F28" s="158"/>
      <c r="G28" s="158">
        <v>-2.2608800000000002</v>
      </c>
      <c r="H28" s="158">
        <v>0.65883999999999987</v>
      </c>
      <c r="I28" s="158"/>
      <c r="J28" s="193">
        <v>-1.6020400000000001</v>
      </c>
      <c r="K28" s="158"/>
      <c r="L28" s="158">
        <v>1.7269299999999999</v>
      </c>
      <c r="M28" s="158">
        <v>-0.57841999999999982</v>
      </c>
      <c r="N28" s="158"/>
      <c r="O28" s="193">
        <f>SUM(L28:N28)</f>
        <v>1.1485099999999999</v>
      </c>
      <c r="Q28" s="158">
        <v>-24.7</v>
      </c>
      <c r="R28" s="158">
        <v>-0.4</v>
      </c>
      <c r="S28" s="158"/>
      <c r="T28" s="193">
        <f>SUM(Q28:S28)</f>
        <v>-25.099999999999998</v>
      </c>
    </row>
    <row r="29" spans="1:20" x14ac:dyDescent="0.35">
      <c r="A29" s="38" t="s">
        <v>30</v>
      </c>
      <c r="B29" s="158">
        <v>6.3</v>
      </c>
      <c r="C29" s="158">
        <v>1.2</v>
      </c>
      <c r="D29" s="158"/>
      <c r="E29" s="193">
        <v>7.6</v>
      </c>
      <c r="F29" s="158"/>
      <c r="G29" s="158">
        <v>8.9147999999999978</v>
      </c>
      <c r="H29" s="158">
        <v>1.2933800000000002</v>
      </c>
      <c r="I29" s="158"/>
      <c r="J29" s="193">
        <v>10.208179999999997</v>
      </c>
      <c r="K29" s="158"/>
      <c r="L29" s="158">
        <v>4.3846400000000045</v>
      </c>
      <c r="M29" s="158">
        <v>3.8584000000000001</v>
      </c>
      <c r="N29" s="158"/>
      <c r="O29" s="193">
        <f t="shared" ref="O29:O31" si="16">SUM(L29:N29)</f>
        <v>8.2430400000000041</v>
      </c>
      <c r="Q29" s="158">
        <v>11</v>
      </c>
      <c r="R29" s="158">
        <v>2.2000000000000002</v>
      </c>
      <c r="S29" s="158"/>
      <c r="T29" s="193">
        <f t="shared" ref="T29:T31" si="17">SUM(Q29:S29)</f>
        <v>13.2</v>
      </c>
    </row>
    <row r="30" spans="1:20" x14ac:dyDescent="0.35">
      <c r="A30" s="38" t="s">
        <v>156</v>
      </c>
      <c r="B30" s="158">
        <v>1.7</v>
      </c>
      <c r="C30" s="158">
        <v>0.5</v>
      </c>
      <c r="D30" s="158">
        <v>2.5</v>
      </c>
      <c r="E30" s="185">
        <v>4.7</v>
      </c>
      <c r="F30" s="158"/>
      <c r="G30" s="158">
        <v>1.6893340000000026</v>
      </c>
      <c r="H30" s="158">
        <v>0.50217000000000001</v>
      </c>
      <c r="I30" s="158">
        <v>2.6752166666666661</v>
      </c>
      <c r="J30" s="185">
        <v>4.8667206666666685</v>
      </c>
      <c r="K30" s="158"/>
      <c r="L30" s="158">
        <v>2.6366089999999969</v>
      </c>
      <c r="M30" s="158">
        <v>1.0086400000000002</v>
      </c>
      <c r="N30" s="158">
        <v>2.0745200000000006</v>
      </c>
      <c r="O30" s="193">
        <f t="shared" si="16"/>
        <v>5.7197689999999977</v>
      </c>
      <c r="Q30" s="158">
        <v>2.7</v>
      </c>
      <c r="R30" s="158">
        <v>0.7</v>
      </c>
      <c r="S30" s="158">
        <v>2.5</v>
      </c>
      <c r="T30" s="193">
        <f t="shared" si="17"/>
        <v>5.9</v>
      </c>
    </row>
    <row r="31" spans="1:20" x14ac:dyDescent="0.35">
      <c r="A31" s="38" t="s">
        <v>157</v>
      </c>
      <c r="B31" s="158">
        <v>7.7</v>
      </c>
      <c r="C31" s="158"/>
      <c r="D31" s="158"/>
      <c r="E31" s="185">
        <v>7.7</v>
      </c>
      <c r="F31" s="158"/>
      <c r="G31" s="158">
        <v>7.8853999999999997</v>
      </c>
      <c r="H31" s="158"/>
      <c r="I31" s="158"/>
      <c r="J31" s="185">
        <v>7.8853999999999997</v>
      </c>
      <c r="K31" s="158"/>
      <c r="L31" s="158">
        <v>7.9582400000000018</v>
      </c>
      <c r="M31" s="158"/>
      <c r="N31" s="158"/>
      <c r="O31" s="193">
        <f t="shared" si="16"/>
        <v>7.9582400000000018</v>
      </c>
      <c r="Q31" s="158">
        <v>7.9582400000000018</v>
      </c>
      <c r="R31" s="158"/>
      <c r="S31" s="158"/>
      <c r="T31" s="193">
        <f t="shared" si="17"/>
        <v>7.9582400000000018</v>
      </c>
    </row>
    <row r="32" spans="1:20" x14ac:dyDescent="0.35">
      <c r="A32" s="41" t="s">
        <v>158</v>
      </c>
      <c r="B32" s="159">
        <v>0.7</v>
      </c>
      <c r="C32" s="159"/>
      <c r="D32" s="159">
        <v>2.2999999999999998</v>
      </c>
      <c r="E32" s="189">
        <v>3</v>
      </c>
      <c r="F32" s="159"/>
      <c r="G32" s="159">
        <v>18.17386449</v>
      </c>
      <c r="H32" s="159">
        <v>0.19858100000000531</v>
      </c>
      <c r="I32" s="159">
        <v>0.6053900000000012</v>
      </c>
      <c r="J32" s="189">
        <v>18.977835490000004</v>
      </c>
      <c r="K32" s="159"/>
      <c r="L32" s="159">
        <f>SUM(L27:L31)</f>
        <v>62.982739879999997</v>
      </c>
      <c r="M32" s="159">
        <f t="shared" ref="M32:N32" si="18">SUM(M27:M31)</f>
        <v>0.35750999999999156</v>
      </c>
      <c r="N32" s="159">
        <f t="shared" si="18"/>
        <v>-39.166716000000001</v>
      </c>
      <c r="O32" s="189">
        <f>SUM(O27:O31)</f>
        <v>24.173533879999994</v>
      </c>
      <c r="Q32" s="159">
        <f>SUM(Q27:Q31)</f>
        <v>13.458240000000004</v>
      </c>
      <c r="R32" s="159">
        <f t="shared" ref="R32" si="19">SUM(R27:R31)</f>
        <v>-2.5990000000002622E-2</v>
      </c>
      <c r="S32" s="159">
        <f>SUM(S27:S31)-0.1</f>
        <v>-1.8000000000000003</v>
      </c>
      <c r="T32" s="189">
        <f>SUM(T27:T31)+0.1</f>
        <v>11.932250000000005</v>
      </c>
    </row>
    <row r="33" spans="1:20" x14ac:dyDescent="0.35">
      <c r="A33" s="62" t="s">
        <v>159</v>
      </c>
      <c r="B33" s="160">
        <v>3</v>
      </c>
      <c r="C33" s="160"/>
      <c r="D33" s="160"/>
      <c r="E33" s="185">
        <v>3</v>
      </c>
      <c r="F33" s="160"/>
      <c r="G33" s="160">
        <v>2.4834040000000002</v>
      </c>
      <c r="H33" s="160"/>
      <c r="I33" s="160"/>
      <c r="J33" s="185">
        <v>2.4834040000000002</v>
      </c>
      <c r="K33" s="160"/>
      <c r="L33" s="160">
        <v>-39.095199999999998</v>
      </c>
      <c r="M33" s="160">
        <v>0.39700000000000002</v>
      </c>
      <c r="N33" s="160">
        <v>39.4</v>
      </c>
      <c r="O33" s="185">
        <f>SUM(L33:N33)</f>
        <v>0.70179999999999865</v>
      </c>
      <c r="Q33" s="160">
        <v>5.8</v>
      </c>
      <c r="R33" s="160"/>
      <c r="S33" s="160"/>
      <c r="T33" s="185">
        <f>SUM(Q33:S33)</f>
        <v>5.8</v>
      </c>
    </row>
    <row r="34" spans="1:20" x14ac:dyDescent="0.35">
      <c r="A34" s="63" t="s">
        <v>160</v>
      </c>
      <c r="B34" s="299">
        <v>3.7</v>
      </c>
      <c r="C34" s="299"/>
      <c r="D34" s="299">
        <v>2.2999999999999998</v>
      </c>
      <c r="E34" s="298">
        <v>6</v>
      </c>
      <c r="F34" s="299"/>
      <c r="G34" s="299">
        <v>20.65726849</v>
      </c>
      <c r="H34" s="299">
        <v>0.19858100000000531</v>
      </c>
      <c r="I34" s="299">
        <v>0.6053900000000012</v>
      </c>
      <c r="J34" s="298">
        <v>21.461239490000004</v>
      </c>
      <c r="K34" s="299"/>
      <c r="L34" s="299">
        <f>SUM(L32:L33)</f>
        <v>23.887539879999999</v>
      </c>
      <c r="M34" s="299">
        <f t="shared" ref="M34:N34" si="20">SUM(M32:M33)</f>
        <v>0.75450999999999158</v>
      </c>
      <c r="N34" s="299">
        <f t="shared" si="20"/>
        <v>0.2332839999999976</v>
      </c>
      <c r="O34" s="298">
        <f>SUM(O32:O33)</f>
        <v>24.875333879999992</v>
      </c>
      <c r="Q34" s="299">
        <f>SUM(Q32:Q33)</f>
        <v>19.258240000000004</v>
      </c>
      <c r="R34" s="299">
        <f t="shared" ref="R34:S34" si="21">SUM(R32:R33)</f>
        <v>-2.5990000000002622E-2</v>
      </c>
      <c r="S34" s="299">
        <f t="shared" si="21"/>
        <v>-1.8000000000000003</v>
      </c>
      <c r="T34" s="298">
        <f>SUM(T32:T33)</f>
        <v>17.732250000000004</v>
      </c>
    </row>
    <row r="35" spans="1:20" x14ac:dyDescent="0.35">
      <c r="A35" s="60" t="s">
        <v>161</v>
      </c>
      <c r="B35" s="220">
        <v>8.8942307692307696E-2</v>
      </c>
      <c r="C35" s="220">
        <v>0</v>
      </c>
      <c r="D35" s="220"/>
      <c r="E35" s="233">
        <v>8.683068017366137E-2</v>
      </c>
      <c r="F35" s="220"/>
      <c r="G35" s="220">
        <v>0.33254080425631249</v>
      </c>
      <c r="H35" s="220">
        <v>6.7008919517828839E-3</v>
      </c>
      <c r="I35" s="220"/>
      <c r="J35" s="233">
        <v>0.24210127585418414</v>
      </c>
      <c r="K35" s="220"/>
      <c r="L35" s="220">
        <v>0.37</v>
      </c>
      <c r="M35" s="220">
        <v>0.02</v>
      </c>
      <c r="N35" s="220"/>
      <c r="O35" s="233">
        <v>0.26</v>
      </c>
      <c r="Q35" s="220">
        <v>0.35</v>
      </c>
      <c r="R35" s="220">
        <v>0</v>
      </c>
      <c r="S35" s="220"/>
      <c r="T35" s="233">
        <v>0.21</v>
      </c>
    </row>
    <row r="36" spans="1:20" x14ac:dyDescent="0.35">
      <c r="A36" s="39" t="s">
        <v>162</v>
      </c>
      <c r="B36" s="221">
        <v>0.21153846153846165</v>
      </c>
      <c r="C36" s="221">
        <v>0.28955223880597014</v>
      </c>
      <c r="D36" s="221"/>
      <c r="E36" s="234">
        <v>0.30246020260492029</v>
      </c>
      <c r="F36" s="221"/>
      <c r="G36" s="221">
        <v>0.3588055280547976</v>
      </c>
      <c r="H36" s="221">
        <v>0.23839111240387653</v>
      </c>
      <c r="I36" s="221"/>
      <c r="J36" s="234">
        <v>0.33796258160716414</v>
      </c>
      <c r="K36" s="221"/>
      <c r="L36" s="221">
        <v>0.43</v>
      </c>
      <c r="M36" s="221">
        <v>0.22</v>
      </c>
      <c r="N36" s="221"/>
      <c r="O36" s="234">
        <v>0.37</v>
      </c>
      <c r="Q36" s="221">
        <v>0.41</v>
      </c>
      <c r="R36" s="221">
        <v>0.2</v>
      </c>
      <c r="S36" s="221"/>
      <c r="T36" s="234">
        <v>0.32</v>
      </c>
    </row>
  </sheetData>
  <mergeCells count="5">
    <mergeCell ref="A3:E3"/>
    <mergeCell ref="B6:E6"/>
    <mergeCell ref="G6:J6"/>
    <mergeCell ref="L6:O6"/>
    <mergeCell ref="Q6:T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51A5D-63F9-4C3C-8A29-5DC5E46ABD37}">
  <sheetPr>
    <tabColor theme="1" tint="0.499984740745262"/>
  </sheetPr>
  <dimension ref="A2:X69"/>
  <sheetViews>
    <sheetView showGridLines="0" zoomScale="85" zoomScaleNormal="85" workbookViewId="0">
      <pane xSplit="1" ySplit="9" topLeftCell="P10" activePane="bottomRight" state="frozen"/>
      <selection pane="topRight" activeCell="B1" sqref="B1"/>
      <selection pane="bottomLeft" activeCell="A10" sqref="A10"/>
      <selection pane="bottomRight"/>
    </sheetView>
  </sheetViews>
  <sheetFormatPr defaultColWidth="9.1796875" defaultRowHeight="14.5" x14ac:dyDescent="0.35"/>
  <cols>
    <col min="1" max="1" width="65" style="18" customWidth="1"/>
    <col min="2" max="2" width="10.54296875" style="24" customWidth="1"/>
    <col min="3" max="3" width="10.54296875" style="120" customWidth="1"/>
    <col min="4" max="4" width="10.54296875" style="1" customWidth="1"/>
    <col min="5" max="5" width="10.54296875" style="24" customWidth="1"/>
    <col min="6" max="6" width="10.54296875" style="120" customWidth="1"/>
    <col min="7" max="8" width="10.54296875" style="1" customWidth="1"/>
    <col min="9" max="9" width="10.54296875" style="24" customWidth="1"/>
    <col min="10" max="10" width="10.54296875" style="132" customWidth="1"/>
    <col min="11" max="11" width="10.54296875" style="218" customWidth="1"/>
    <col min="12" max="12" width="10.54296875" style="132" customWidth="1"/>
    <col min="13" max="13" width="10.54296875" style="24" customWidth="1"/>
    <col min="14" max="21" width="10.54296875" style="132" customWidth="1"/>
    <col min="22" max="22" width="10.54296875" style="218" customWidth="1"/>
    <col min="23" max="24" width="10.54296875" style="132" customWidth="1"/>
    <col min="25" max="16384" width="9.1796875" style="132"/>
  </cols>
  <sheetData>
    <row r="2" spans="1:24" ht="15.5" x14ac:dyDescent="0.35">
      <c r="A2" s="156" t="s">
        <v>35</v>
      </c>
      <c r="B2" s="120"/>
      <c r="E2" s="120"/>
      <c r="I2" s="120"/>
      <c r="M2" s="120"/>
    </row>
    <row r="3" spans="1:24" x14ac:dyDescent="0.35">
      <c r="A3" s="348" t="s">
        <v>67</v>
      </c>
      <c r="B3" s="348"/>
      <c r="C3" s="348"/>
      <c r="D3" s="348"/>
      <c r="E3" s="348"/>
      <c r="F3" s="348"/>
      <c r="G3" s="348"/>
      <c r="H3" s="132"/>
      <c r="I3" s="132"/>
      <c r="M3" s="132"/>
    </row>
    <row r="4" spans="1:24" x14ac:dyDescent="0.35">
      <c r="A4" s="339" t="s">
        <v>261</v>
      </c>
      <c r="B4" s="20"/>
      <c r="C4" s="19"/>
      <c r="D4" s="20"/>
      <c r="E4" s="20"/>
      <c r="F4" s="19"/>
      <c r="G4" s="20"/>
      <c r="H4" s="20"/>
      <c r="I4" s="20"/>
      <c r="J4" s="225"/>
      <c r="K4" s="226"/>
      <c r="L4" s="226"/>
      <c r="M4" s="20"/>
      <c r="N4" s="225"/>
      <c r="O4" s="225"/>
      <c r="P4" s="225"/>
      <c r="Q4" s="225"/>
      <c r="R4" s="225"/>
      <c r="S4" s="225"/>
      <c r="T4" s="225"/>
      <c r="U4" s="225"/>
      <c r="V4" s="226"/>
      <c r="W4" s="225"/>
      <c r="X4" s="225"/>
    </row>
    <row r="5" spans="1:24" x14ac:dyDescent="0.35">
      <c r="A5" s="1"/>
      <c r="B5" s="120"/>
      <c r="D5" s="121"/>
      <c r="E5" s="120"/>
      <c r="G5" s="121"/>
      <c r="H5" s="121"/>
      <c r="I5" s="120"/>
      <c r="L5" s="218"/>
      <c r="M5" s="120"/>
    </row>
    <row r="6" spans="1:24" x14ac:dyDescent="0.35">
      <c r="A6" s="1"/>
      <c r="B6" s="121" t="s">
        <v>68</v>
      </c>
      <c r="C6" s="121" t="s">
        <v>69</v>
      </c>
      <c r="D6" s="121" t="s">
        <v>70</v>
      </c>
      <c r="E6" s="176" t="s">
        <v>71</v>
      </c>
      <c r="F6" s="121" t="s">
        <v>68</v>
      </c>
      <c r="G6" s="121" t="s">
        <v>69</v>
      </c>
      <c r="H6" s="121" t="s">
        <v>70</v>
      </c>
      <c r="I6" s="176" t="s">
        <v>71</v>
      </c>
      <c r="J6" s="68" t="s">
        <v>68</v>
      </c>
      <c r="K6" s="121" t="s">
        <v>69</v>
      </c>
      <c r="L6" s="121" t="s">
        <v>70</v>
      </c>
      <c r="M6" s="176" t="s">
        <v>71</v>
      </c>
      <c r="N6" s="68" t="s">
        <v>68</v>
      </c>
      <c r="O6" s="68" t="s">
        <v>69</v>
      </c>
      <c r="P6" s="68" t="s">
        <v>70</v>
      </c>
      <c r="Q6" s="176" t="s">
        <v>71</v>
      </c>
      <c r="R6" s="68" t="s">
        <v>68</v>
      </c>
      <c r="S6" s="68" t="s">
        <v>69</v>
      </c>
      <c r="T6" s="68" t="s">
        <v>70</v>
      </c>
      <c r="U6" s="176" t="s">
        <v>71</v>
      </c>
      <c r="V6" s="121" t="s">
        <v>68</v>
      </c>
      <c r="W6" s="68" t="s">
        <v>69</v>
      </c>
      <c r="X6" s="68" t="s">
        <v>70</v>
      </c>
    </row>
    <row r="7" spans="1:24" x14ac:dyDescent="0.35">
      <c r="A7" s="4" t="s">
        <v>3</v>
      </c>
      <c r="B7" s="5">
        <v>2020</v>
      </c>
      <c r="C7" s="43">
        <v>2020</v>
      </c>
      <c r="D7" s="5">
        <v>2020</v>
      </c>
      <c r="E7" s="117">
        <v>2020</v>
      </c>
      <c r="F7" s="43">
        <v>2021</v>
      </c>
      <c r="G7" s="43">
        <v>2021</v>
      </c>
      <c r="H7" s="43">
        <v>2021</v>
      </c>
      <c r="I7" s="182">
        <v>2021</v>
      </c>
      <c r="J7" s="199">
        <v>2022</v>
      </c>
      <c r="K7" s="43">
        <v>2022</v>
      </c>
      <c r="L7" s="43">
        <v>2022</v>
      </c>
      <c r="M7" s="182">
        <v>2022</v>
      </c>
      <c r="N7" s="199">
        <v>2023</v>
      </c>
      <c r="O7" s="199">
        <v>2023</v>
      </c>
      <c r="P7" s="199">
        <v>2023</v>
      </c>
      <c r="Q7" s="182">
        <v>2023</v>
      </c>
      <c r="R7" s="199">
        <v>2024</v>
      </c>
      <c r="S7" s="199">
        <v>2024</v>
      </c>
      <c r="T7" s="199">
        <v>2024</v>
      </c>
      <c r="U7" s="182">
        <v>2024</v>
      </c>
      <c r="V7" s="43">
        <v>2025</v>
      </c>
      <c r="W7" s="199">
        <v>2025</v>
      </c>
      <c r="X7" s="199">
        <v>2025</v>
      </c>
    </row>
    <row r="8" spans="1:24" x14ac:dyDescent="0.35">
      <c r="A8" s="10"/>
      <c r="B8" s="121"/>
      <c r="C8" s="121"/>
      <c r="D8" s="121"/>
      <c r="E8" s="176"/>
      <c r="F8" s="121"/>
      <c r="G8" s="121"/>
      <c r="H8" s="121"/>
      <c r="I8" s="176"/>
      <c r="J8" s="68"/>
      <c r="K8" s="121"/>
      <c r="L8" s="121"/>
      <c r="M8" s="176"/>
      <c r="N8" s="68"/>
      <c r="O8" s="68"/>
      <c r="P8" s="68"/>
      <c r="Q8" s="176"/>
      <c r="R8" s="68"/>
      <c r="S8" s="68"/>
      <c r="T8" s="68"/>
      <c r="U8" s="176"/>
      <c r="V8" s="121"/>
      <c r="W8" s="68"/>
      <c r="X8" s="68"/>
    </row>
    <row r="9" spans="1:24" x14ac:dyDescent="0.35">
      <c r="A9" s="2" t="s">
        <v>72</v>
      </c>
      <c r="B9" s="120"/>
      <c r="D9" s="119"/>
      <c r="E9" s="177"/>
      <c r="G9" s="119"/>
      <c r="H9" s="119"/>
      <c r="I9" s="177"/>
      <c r="J9" s="24"/>
      <c r="K9" s="120"/>
      <c r="L9" s="120"/>
      <c r="M9" s="177"/>
      <c r="N9" s="24"/>
      <c r="O9" s="24"/>
      <c r="P9" s="24"/>
      <c r="Q9" s="177"/>
      <c r="R9" s="24"/>
      <c r="S9" s="24"/>
      <c r="T9" s="24"/>
      <c r="U9" s="177"/>
      <c r="V9" s="120"/>
      <c r="W9" s="24"/>
      <c r="X9" s="24"/>
    </row>
    <row r="10" spans="1:24" x14ac:dyDescent="0.35">
      <c r="A10" s="1" t="s">
        <v>73</v>
      </c>
      <c r="B10" s="96">
        <v>330.49265000000003</v>
      </c>
      <c r="C10" s="96">
        <v>289.23</v>
      </c>
      <c r="D10" s="96">
        <v>285.35096999999996</v>
      </c>
      <c r="E10" s="178">
        <v>266.55572999999998</v>
      </c>
      <c r="F10" s="96">
        <v>332.78086102823403</v>
      </c>
      <c r="G10" s="96">
        <v>325.21023263200902</v>
      </c>
      <c r="H10" s="96">
        <v>322.52762425085001</v>
      </c>
      <c r="I10" s="178">
        <v>327.85205382563299</v>
      </c>
      <c r="J10" s="100">
        <v>324.3</v>
      </c>
      <c r="K10" s="96">
        <v>323.14526382563298</v>
      </c>
      <c r="L10" s="96">
        <v>325.120432314639</v>
      </c>
      <c r="M10" s="178">
        <v>333.2</v>
      </c>
      <c r="N10" s="100">
        <v>333.17399999999998</v>
      </c>
      <c r="O10" s="100">
        <v>329.5</v>
      </c>
      <c r="P10" s="100">
        <v>327.8</v>
      </c>
      <c r="Q10" s="178">
        <v>341.5</v>
      </c>
      <c r="R10" s="100">
        <v>332.9</v>
      </c>
      <c r="S10" s="100">
        <v>97.9</v>
      </c>
      <c r="T10" s="100">
        <v>66.400000000000006</v>
      </c>
      <c r="U10" s="178">
        <v>68.042463984706117</v>
      </c>
      <c r="V10" s="96">
        <v>46</v>
      </c>
      <c r="W10" s="100">
        <v>52.8</v>
      </c>
      <c r="X10" s="100">
        <v>52.867663984706113</v>
      </c>
    </row>
    <row r="11" spans="1:24" x14ac:dyDescent="0.35">
      <c r="A11" s="1" t="s">
        <v>74</v>
      </c>
      <c r="B11" s="96">
        <v>0</v>
      </c>
      <c r="C11" s="96">
        <v>14.388999999999999</v>
      </c>
      <c r="D11" s="96">
        <v>12.919</v>
      </c>
      <c r="E11" s="178">
        <v>13.145</v>
      </c>
      <c r="F11" s="96">
        <v>14.848000000000001</v>
      </c>
      <c r="G11" s="96">
        <v>13.376700000000001</v>
      </c>
      <c r="H11" s="96">
        <v>12.297370000000001</v>
      </c>
      <c r="I11" s="178">
        <v>11.261550000000002</v>
      </c>
      <c r="J11" s="100">
        <v>10.199999999999999</v>
      </c>
      <c r="K11" s="96">
        <v>9.1383200000000002</v>
      </c>
      <c r="L11" s="96">
        <v>10.72911</v>
      </c>
      <c r="M11" s="178">
        <v>9.9</v>
      </c>
      <c r="N11" s="100">
        <v>8.77</v>
      </c>
      <c r="O11" s="100">
        <v>11.7</v>
      </c>
      <c r="P11" s="100">
        <v>9.9</v>
      </c>
      <c r="Q11" s="178">
        <v>9.1</v>
      </c>
      <c r="R11" s="100">
        <v>7.9</v>
      </c>
      <c r="S11" s="100">
        <v>4.3</v>
      </c>
      <c r="T11" s="100">
        <v>3.1</v>
      </c>
      <c r="U11" s="178">
        <v>2.6190800000000007</v>
      </c>
      <c r="V11" s="96">
        <v>2.6</v>
      </c>
      <c r="W11" s="100">
        <v>3.5</v>
      </c>
      <c r="X11" s="100">
        <v>3.2816500000000004</v>
      </c>
    </row>
    <row r="12" spans="1:24" x14ac:dyDescent="0.35">
      <c r="A12" s="1" t="s">
        <v>75</v>
      </c>
      <c r="B12" s="96">
        <v>185.81592999999998</v>
      </c>
      <c r="C12" s="96">
        <v>185.22300000000001</v>
      </c>
      <c r="D12" s="96">
        <v>192.70992999999999</v>
      </c>
      <c r="E12" s="178">
        <v>180.55195999999998</v>
      </c>
      <c r="F12" s="96">
        <v>178.61183</v>
      </c>
      <c r="G12" s="96">
        <v>174.66555</v>
      </c>
      <c r="H12" s="96">
        <v>172.63119</v>
      </c>
      <c r="I12" s="178">
        <v>171.53572</v>
      </c>
      <c r="J12" s="100">
        <v>167.1</v>
      </c>
      <c r="K12" s="96">
        <v>164.55942999999999</v>
      </c>
      <c r="L12" s="96">
        <v>162.60278</v>
      </c>
      <c r="M12" s="178">
        <v>162.69999999999999</v>
      </c>
      <c r="N12" s="100">
        <v>160.22800000000001</v>
      </c>
      <c r="O12" s="100">
        <v>159.1</v>
      </c>
      <c r="P12" s="100">
        <v>158.5</v>
      </c>
      <c r="Q12" s="178">
        <v>155.4</v>
      </c>
      <c r="R12" s="100">
        <v>152.9</v>
      </c>
      <c r="S12" s="100">
        <v>139.69999999999999</v>
      </c>
      <c r="T12" s="100">
        <v>105.9</v>
      </c>
      <c r="U12" s="178">
        <v>104.38164</v>
      </c>
      <c r="V12" s="96">
        <v>123.6</v>
      </c>
      <c r="W12" s="100">
        <v>122.1</v>
      </c>
      <c r="X12" s="100">
        <v>120.04416000000002</v>
      </c>
    </row>
    <row r="13" spans="1:24" x14ac:dyDescent="0.35">
      <c r="A13" s="1" t="s">
        <v>76</v>
      </c>
      <c r="B13" s="96">
        <v>0</v>
      </c>
      <c r="C13" s="96">
        <v>0</v>
      </c>
      <c r="D13" s="96">
        <v>0</v>
      </c>
      <c r="E13" s="178">
        <v>9.1669999999999998</v>
      </c>
      <c r="F13" s="96">
        <v>8.6806800000000006</v>
      </c>
      <c r="G13" s="96">
        <v>8.1803500000000007</v>
      </c>
      <c r="H13" s="96">
        <v>7.7274500000000002</v>
      </c>
      <c r="I13" s="178">
        <v>7.17</v>
      </c>
      <c r="J13" s="100">
        <v>6.7</v>
      </c>
      <c r="K13" s="96">
        <v>6.19048</v>
      </c>
      <c r="L13" s="96">
        <v>5.6911300000000002</v>
      </c>
      <c r="M13" s="178">
        <v>5.2</v>
      </c>
      <c r="N13" s="100">
        <v>4.6920000000000002</v>
      </c>
      <c r="O13" s="100">
        <v>4.2</v>
      </c>
      <c r="P13" s="100">
        <v>4.2</v>
      </c>
      <c r="Q13" s="178">
        <v>3.2</v>
      </c>
      <c r="R13" s="100">
        <v>2.7</v>
      </c>
      <c r="S13" s="100">
        <v>2.2000000000000002</v>
      </c>
      <c r="T13" s="100">
        <v>1.7</v>
      </c>
      <c r="U13" s="178">
        <v>1.167</v>
      </c>
      <c r="V13" s="96">
        <v>0.7</v>
      </c>
      <c r="W13" s="100">
        <v>0.2</v>
      </c>
      <c r="X13" s="100">
        <v>0</v>
      </c>
    </row>
    <row r="14" spans="1:24" x14ac:dyDescent="0.35">
      <c r="A14" s="1" t="s">
        <v>77</v>
      </c>
      <c r="B14" s="96">
        <v>1.0837399999999999</v>
      </c>
      <c r="C14" s="96">
        <v>9.3173099999999955</v>
      </c>
      <c r="D14" s="96">
        <v>6.0789999999999997</v>
      </c>
      <c r="E14" s="178">
        <v>7.7610000000000001</v>
      </c>
      <c r="F14" s="96">
        <v>5.7299999999813733E-3</v>
      </c>
      <c r="G14" s="96">
        <v>5.7299999999231655E-3</v>
      </c>
      <c r="H14" s="96">
        <v>5.7299999999813733E-3</v>
      </c>
      <c r="I14" s="178">
        <v>0</v>
      </c>
      <c r="J14" s="100">
        <v>0</v>
      </c>
      <c r="K14" s="96">
        <v>0.21262000000005354</v>
      </c>
      <c r="L14" s="96">
        <v>2.5866100000001024</v>
      </c>
      <c r="M14" s="178">
        <v>0</v>
      </c>
      <c r="N14" s="100"/>
      <c r="O14" s="100"/>
      <c r="P14" s="100"/>
      <c r="Q14" s="178">
        <v>2.7</v>
      </c>
      <c r="R14" s="100">
        <v>2.7</v>
      </c>
      <c r="S14" s="100">
        <v>2.7</v>
      </c>
      <c r="T14" s="100">
        <v>3.3</v>
      </c>
      <c r="U14" s="178">
        <v>3.6310000000000092E-2</v>
      </c>
      <c r="V14" s="96">
        <v>0</v>
      </c>
      <c r="W14" s="100">
        <v>0</v>
      </c>
      <c r="X14" s="100"/>
    </row>
    <row r="15" spans="1:24" x14ac:dyDescent="0.35">
      <c r="A15" s="1" t="s">
        <v>78</v>
      </c>
      <c r="B15" s="96">
        <v>6.9999999998981402E-4</v>
      </c>
      <c r="C15" s="96">
        <v>0</v>
      </c>
      <c r="D15" s="96">
        <v>0</v>
      </c>
      <c r="E15" s="178">
        <v>3.0000000001746203E-4</v>
      </c>
      <c r="F15" s="96">
        <v>6.0000000000582103E-4</v>
      </c>
      <c r="G15" s="96">
        <v>3.0000000001746203E-4</v>
      </c>
      <c r="H15" s="96">
        <v>4.0000000001236903E-4</v>
      </c>
      <c r="I15" s="178">
        <v>8.9999999998826793E-4</v>
      </c>
      <c r="J15" s="100">
        <v>0</v>
      </c>
      <c r="K15" s="96">
        <v>0</v>
      </c>
      <c r="L15" s="96">
        <v>0</v>
      </c>
      <c r="M15" s="178">
        <v>2.5</v>
      </c>
      <c r="N15" s="100">
        <v>2.419</v>
      </c>
      <c r="O15" s="100">
        <v>2.4</v>
      </c>
      <c r="P15" s="100">
        <v>3.4</v>
      </c>
      <c r="Q15" s="178"/>
      <c r="R15" s="100"/>
      <c r="S15" s="100"/>
      <c r="T15" s="100"/>
      <c r="U15" s="178">
        <v>3.335</v>
      </c>
      <c r="V15" s="96">
        <v>3.7</v>
      </c>
      <c r="W15" s="100">
        <v>4</v>
      </c>
      <c r="X15" s="100">
        <v>4.0919999999999996</v>
      </c>
    </row>
    <row r="16" spans="1:24" x14ac:dyDescent="0.35">
      <c r="A16" s="1" t="s">
        <v>79</v>
      </c>
      <c r="B16" s="96">
        <v>0.17372000000004481</v>
      </c>
      <c r="C16" s="96">
        <v>0.13191999999997053</v>
      </c>
      <c r="D16" s="96">
        <v>0.13100000000000001</v>
      </c>
      <c r="E16" s="178">
        <v>0.13004000000000049</v>
      </c>
      <c r="F16" s="96">
        <v>0.10580000000000982</v>
      </c>
      <c r="G16" s="96">
        <v>0.10494000000003147</v>
      </c>
      <c r="H16" s="96">
        <v>0.10504000000002636</v>
      </c>
      <c r="I16" s="178">
        <v>0.10553999999993627</v>
      </c>
      <c r="J16" s="100">
        <v>0.10553999999993627</v>
      </c>
      <c r="K16" s="96">
        <v>11.291379999999982</v>
      </c>
      <c r="L16" s="96">
        <v>11.292639999999894</v>
      </c>
      <c r="M16" s="178">
        <v>10.199999999999999</v>
      </c>
      <c r="N16" s="100">
        <v>10.228</v>
      </c>
      <c r="O16" s="100">
        <v>10.199999999999999</v>
      </c>
      <c r="P16" s="100">
        <v>2.4</v>
      </c>
      <c r="Q16" s="178"/>
      <c r="R16" s="100">
        <v>0.1</v>
      </c>
      <c r="S16" s="100"/>
      <c r="T16" s="100"/>
      <c r="U16" s="178">
        <v>0.40398000000000139</v>
      </c>
      <c r="V16" s="96">
        <v>0.4</v>
      </c>
      <c r="W16" s="100">
        <v>0.4</v>
      </c>
      <c r="X16" s="100">
        <v>0.40194000000000052</v>
      </c>
    </row>
    <row r="17" spans="1:24" x14ac:dyDescent="0.35">
      <c r="A17" s="1" t="s">
        <v>80</v>
      </c>
      <c r="B17" s="96">
        <v>0</v>
      </c>
      <c r="C17" s="96">
        <v>0</v>
      </c>
      <c r="D17" s="96">
        <v>0</v>
      </c>
      <c r="E17" s="178">
        <v>0</v>
      </c>
      <c r="F17" s="96">
        <v>0</v>
      </c>
      <c r="G17" s="96">
        <v>0</v>
      </c>
      <c r="H17" s="96">
        <v>0</v>
      </c>
      <c r="I17" s="178">
        <v>0</v>
      </c>
      <c r="J17" s="100">
        <v>0</v>
      </c>
      <c r="K17" s="96">
        <v>0</v>
      </c>
      <c r="L17" s="96">
        <v>0</v>
      </c>
      <c r="M17" s="178">
        <v>2.1</v>
      </c>
      <c r="N17" s="100">
        <v>2.5840000000000001</v>
      </c>
      <c r="O17" s="100">
        <v>3.2</v>
      </c>
      <c r="P17" s="100">
        <v>8.6</v>
      </c>
      <c r="Q17" s="178">
        <v>25</v>
      </c>
      <c r="R17" s="100">
        <v>25.7</v>
      </c>
      <c r="S17" s="100">
        <v>0.7</v>
      </c>
      <c r="T17" s="100">
        <v>4.9000000000000004</v>
      </c>
      <c r="U17" s="178">
        <v>5.7419699999999994</v>
      </c>
      <c r="V17" s="96">
        <v>5.8</v>
      </c>
      <c r="W17" s="100">
        <v>2.2000000000000002</v>
      </c>
      <c r="X17" s="100">
        <v>7.0099900000000002</v>
      </c>
    </row>
    <row r="18" spans="1:24" x14ac:dyDescent="0.35">
      <c r="A18" s="1" t="s">
        <v>260</v>
      </c>
      <c r="B18" s="96">
        <v>0</v>
      </c>
      <c r="C18" s="96">
        <v>0</v>
      </c>
      <c r="D18" s="96">
        <v>0</v>
      </c>
      <c r="E18" s="178">
        <v>0</v>
      </c>
      <c r="F18" s="96">
        <v>9.8731799999999996</v>
      </c>
      <c r="G18" s="96">
        <v>13.557829999999999</v>
      </c>
      <c r="H18" s="96">
        <v>12.783479999999999</v>
      </c>
      <c r="I18" s="178">
        <v>12.486000000000001</v>
      </c>
      <c r="J18" s="100">
        <v>25.521669999999997</v>
      </c>
      <c r="K18" s="96">
        <v>21.358000000000001</v>
      </c>
      <c r="L18" s="96">
        <v>13.07906</v>
      </c>
      <c r="M18" s="178">
        <v>11</v>
      </c>
      <c r="N18" s="100">
        <v>6.1189999999999998</v>
      </c>
      <c r="O18" s="100">
        <v>4.0999999999999996</v>
      </c>
      <c r="P18" s="100">
        <v>7.3</v>
      </c>
      <c r="Q18" s="178"/>
      <c r="R18" s="100" t="s">
        <v>232</v>
      </c>
      <c r="S18" s="100">
        <v>0</v>
      </c>
      <c r="T18" s="100">
        <v>0.5</v>
      </c>
      <c r="U18" s="178"/>
      <c r="V18" s="96">
        <v>0.2</v>
      </c>
      <c r="W18" s="100">
        <v>7.2</v>
      </c>
      <c r="X18" s="100">
        <v>9.7460000000000004</v>
      </c>
    </row>
    <row r="19" spans="1:24" x14ac:dyDescent="0.35">
      <c r="A19" s="289" t="s">
        <v>81</v>
      </c>
      <c r="B19" s="290">
        <f t="shared" ref="B19:U19" si="0">SUM(B10:B18)</f>
        <v>517.56673999999998</v>
      </c>
      <c r="C19" s="290">
        <f t="shared" si="0"/>
        <v>498.29123000000004</v>
      </c>
      <c r="D19" s="290">
        <f t="shared" si="0"/>
        <v>497.18989999999991</v>
      </c>
      <c r="E19" s="291">
        <f t="shared" si="0"/>
        <v>477.31102999999996</v>
      </c>
      <c r="F19" s="290">
        <f t="shared" si="0"/>
        <v>544.90668102823417</v>
      </c>
      <c r="G19" s="290">
        <f t="shared" si="0"/>
        <v>535.10163263200911</v>
      </c>
      <c r="H19" s="290">
        <f t="shared" si="0"/>
        <v>528.07828425085006</v>
      </c>
      <c r="I19" s="291">
        <f t="shared" si="0"/>
        <v>530.41176382563287</v>
      </c>
      <c r="J19" s="292">
        <f t="shared" si="0"/>
        <v>533.92720999999995</v>
      </c>
      <c r="K19" s="290">
        <f t="shared" si="0"/>
        <v>535.89549382563291</v>
      </c>
      <c r="L19" s="290">
        <f t="shared" si="0"/>
        <v>531.10176231463902</v>
      </c>
      <c r="M19" s="291">
        <f t="shared" si="0"/>
        <v>536.80000000000007</v>
      </c>
      <c r="N19" s="292">
        <f t="shared" si="0"/>
        <v>528.21399999999994</v>
      </c>
      <c r="O19" s="292">
        <f t="shared" si="0"/>
        <v>524.4</v>
      </c>
      <c r="P19" s="292">
        <f t="shared" si="0"/>
        <v>522.09999999999991</v>
      </c>
      <c r="Q19" s="291">
        <f t="shared" si="0"/>
        <v>536.9</v>
      </c>
      <c r="R19" s="292">
        <f t="shared" si="0"/>
        <v>524.9</v>
      </c>
      <c r="S19" s="292">
        <f t="shared" si="0"/>
        <v>247.49999999999994</v>
      </c>
      <c r="T19" s="292">
        <f t="shared" si="0"/>
        <v>185.8</v>
      </c>
      <c r="U19" s="291">
        <f t="shared" si="0"/>
        <v>185.7274439847061</v>
      </c>
      <c r="V19" s="290">
        <f>SUM(V10:V18)</f>
        <v>182.99999999999997</v>
      </c>
      <c r="W19" s="292">
        <f>SUM(W10:W18)+0.1</f>
        <v>192.49999999999994</v>
      </c>
      <c r="X19" s="292">
        <f>SUM(X10:X18)</f>
        <v>197.44340398470615</v>
      </c>
    </row>
    <row r="20" spans="1:24" x14ac:dyDescent="0.35">
      <c r="A20" s="1" t="s">
        <v>82</v>
      </c>
      <c r="B20" s="96">
        <v>95.93683</v>
      </c>
      <c r="C20" s="96">
        <v>100.41654</v>
      </c>
      <c r="D20" s="96">
        <v>119.41506</v>
      </c>
      <c r="E20" s="178">
        <v>114.55858000000001</v>
      </c>
      <c r="F20" s="96">
        <v>129.64116999999999</v>
      </c>
      <c r="G20" s="96">
        <v>141.52625</v>
      </c>
      <c r="H20" s="96">
        <v>150.37617</v>
      </c>
      <c r="I20" s="178">
        <v>138.09472</v>
      </c>
      <c r="J20" s="100">
        <v>155.27326000000002</v>
      </c>
      <c r="K20" s="96">
        <v>165.93139000000002</v>
      </c>
      <c r="L20" s="96">
        <v>180.49079</v>
      </c>
      <c r="M20" s="178">
        <v>182.7</v>
      </c>
      <c r="N20" s="100">
        <v>184.535</v>
      </c>
      <c r="O20" s="100">
        <v>188.2</v>
      </c>
      <c r="P20" s="100">
        <v>183.2</v>
      </c>
      <c r="Q20" s="178">
        <f>183.7-9.9+0.1</f>
        <v>173.89999999999998</v>
      </c>
      <c r="R20" s="100">
        <f>184.2-9.9-1</f>
        <v>173.29999999999998</v>
      </c>
      <c r="S20" s="100">
        <v>104.2</v>
      </c>
      <c r="T20" s="100">
        <f>110.3-9.9-1.1</f>
        <v>99.3</v>
      </c>
      <c r="U20" s="178">
        <f>96.30114-7</f>
        <v>89.301140000000004</v>
      </c>
      <c r="V20" s="96">
        <f>99-0.8</f>
        <v>98.2</v>
      </c>
      <c r="W20" s="100">
        <v>101.8</v>
      </c>
      <c r="X20" s="100">
        <v>111.14562999999997</v>
      </c>
    </row>
    <row r="21" spans="1:24" x14ac:dyDescent="0.35">
      <c r="A21" s="1" t="s">
        <v>83</v>
      </c>
      <c r="B21" s="96">
        <v>55.682379999999988</v>
      </c>
      <c r="C21" s="96">
        <v>60.366309999999999</v>
      </c>
      <c r="D21" s="96">
        <v>61.529060000000008</v>
      </c>
      <c r="E21" s="178">
        <v>97.884670000000014</v>
      </c>
      <c r="F21" s="96">
        <v>60.976690000000005</v>
      </c>
      <c r="G21" s="96">
        <v>79.998599999999996</v>
      </c>
      <c r="H21" s="96">
        <v>67.454329999999999</v>
      </c>
      <c r="I21" s="178">
        <v>77.698999999999998</v>
      </c>
      <c r="J21" s="100">
        <v>62.449710000000003</v>
      </c>
      <c r="K21" s="96">
        <v>70.948990000000009</v>
      </c>
      <c r="L21" s="96">
        <v>71.50215</v>
      </c>
      <c r="M21" s="178">
        <v>82.7</v>
      </c>
      <c r="N21" s="100">
        <v>75.185000000000002</v>
      </c>
      <c r="O21" s="100">
        <v>92.3</v>
      </c>
      <c r="P21" s="100">
        <v>91.3</v>
      </c>
      <c r="Q21" s="178">
        <v>71.8</v>
      </c>
      <c r="R21" s="100">
        <v>65.3</v>
      </c>
      <c r="S21" s="100">
        <v>45</v>
      </c>
      <c r="T21" s="100">
        <v>60.3</v>
      </c>
      <c r="U21" s="178">
        <v>54.174389999999988</v>
      </c>
      <c r="V21" s="96">
        <v>54.7</v>
      </c>
      <c r="W21" s="100">
        <v>51.4</v>
      </c>
      <c r="X21" s="100">
        <v>50.251849999999997</v>
      </c>
    </row>
    <row r="22" spans="1:24" x14ac:dyDescent="0.35">
      <c r="A22" s="1" t="s">
        <v>84</v>
      </c>
      <c r="B22" s="96">
        <v>0</v>
      </c>
      <c r="C22" s="96">
        <v>0</v>
      </c>
      <c r="D22" s="96">
        <v>0</v>
      </c>
      <c r="E22" s="178">
        <v>0</v>
      </c>
      <c r="F22" s="96">
        <v>0</v>
      </c>
      <c r="G22" s="96">
        <v>0</v>
      </c>
      <c r="H22" s="96">
        <v>0</v>
      </c>
      <c r="I22" s="178">
        <v>0</v>
      </c>
      <c r="J22" s="100">
        <v>0</v>
      </c>
      <c r="K22" s="96">
        <v>0</v>
      </c>
      <c r="L22" s="96">
        <v>0</v>
      </c>
      <c r="M22" s="178">
        <v>0</v>
      </c>
      <c r="N22" s="100"/>
      <c r="O22" s="100"/>
      <c r="P22" s="100"/>
      <c r="Q22" s="178"/>
      <c r="R22" s="100" t="s">
        <v>232</v>
      </c>
      <c r="S22" s="100">
        <v>0.3</v>
      </c>
      <c r="T22" s="100">
        <v>0.3</v>
      </c>
      <c r="U22" s="178">
        <v>0.87727999999999995</v>
      </c>
      <c r="V22" s="96">
        <v>1.3</v>
      </c>
      <c r="W22" s="100">
        <v>1.7</v>
      </c>
      <c r="X22" s="100">
        <v>1.7782800000000001</v>
      </c>
    </row>
    <row r="23" spans="1:24" x14ac:dyDescent="0.35">
      <c r="A23" s="1" t="s">
        <v>85</v>
      </c>
      <c r="B23" s="96">
        <v>11.689680000000001</v>
      </c>
      <c r="C23" s="96">
        <v>19.02618</v>
      </c>
      <c r="D23" s="96">
        <v>13.054930000000001</v>
      </c>
      <c r="E23" s="178">
        <v>10.67769</v>
      </c>
      <c r="F23" s="96">
        <v>13.872770000000001</v>
      </c>
      <c r="G23" s="96">
        <v>12.245569999999999</v>
      </c>
      <c r="H23" s="96">
        <v>19.588619999999999</v>
      </c>
      <c r="I23" s="178">
        <v>11.131140000000002</v>
      </c>
      <c r="J23" s="100">
        <v>19.062450000000002</v>
      </c>
      <c r="K23" s="96">
        <v>17.02788</v>
      </c>
      <c r="L23" s="96">
        <v>13.462159999999999</v>
      </c>
      <c r="M23" s="178">
        <v>22.3</v>
      </c>
      <c r="N23" s="100">
        <v>29.687999999999999</v>
      </c>
      <c r="O23" s="100">
        <v>14.8</v>
      </c>
      <c r="P23" s="100">
        <v>18.7</v>
      </c>
      <c r="Q23" s="178">
        <v>27.5</v>
      </c>
      <c r="R23" s="100">
        <v>32</v>
      </c>
      <c r="S23" s="100">
        <v>16.3</v>
      </c>
      <c r="T23" s="100">
        <v>14.9</v>
      </c>
      <c r="U23" s="178">
        <v>14.996580000000002</v>
      </c>
      <c r="V23" s="96">
        <v>16</v>
      </c>
      <c r="W23" s="100">
        <v>19.5</v>
      </c>
      <c r="X23" s="100">
        <v>17.36665</v>
      </c>
    </row>
    <row r="24" spans="1:24" x14ac:dyDescent="0.35">
      <c r="A24" s="289" t="s">
        <v>86</v>
      </c>
      <c r="B24" s="290">
        <f>SUM(B20:B23)</f>
        <v>163.30888999999999</v>
      </c>
      <c r="C24" s="290">
        <f t="shared" ref="C24:V24" si="1">SUM(C20:C23)</f>
        <v>179.80903000000001</v>
      </c>
      <c r="D24" s="290">
        <f t="shared" si="1"/>
        <v>193.99905000000001</v>
      </c>
      <c r="E24" s="291">
        <f t="shared" si="1"/>
        <v>223.12094000000005</v>
      </c>
      <c r="F24" s="290">
        <f t="shared" si="1"/>
        <v>204.49063000000001</v>
      </c>
      <c r="G24" s="290">
        <f t="shared" si="1"/>
        <v>233.77042</v>
      </c>
      <c r="H24" s="290">
        <f t="shared" si="1"/>
        <v>237.41911999999999</v>
      </c>
      <c r="I24" s="291">
        <f t="shared" si="1"/>
        <v>226.92486000000002</v>
      </c>
      <c r="J24" s="292">
        <f t="shared" si="1"/>
        <v>236.78542000000004</v>
      </c>
      <c r="K24" s="290">
        <f t="shared" si="1"/>
        <v>253.90826000000004</v>
      </c>
      <c r="L24" s="290">
        <f t="shared" si="1"/>
        <v>265.45510000000002</v>
      </c>
      <c r="M24" s="291">
        <f t="shared" si="1"/>
        <v>287.7</v>
      </c>
      <c r="N24" s="292">
        <f t="shared" si="1"/>
        <v>289.40800000000002</v>
      </c>
      <c r="O24" s="292">
        <f t="shared" si="1"/>
        <v>295.3</v>
      </c>
      <c r="P24" s="292">
        <f t="shared" si="1"/>
        <v>293.2</v>
      </c>
      <c r="Q24" s="291">
        <f t="shared" si="1"/>
        <v>273.2</v>
      </c>
      <c r="R24" s="292">
        <f t="shared" si="1"/>
        <v>270.59999999999997</v>
      </c>
      <c r="S24" s="292">
        <f t="shared" si="1"/>
        <v>165.8</v>
      </c>
      <c r="T24" s="292">
        <f t="shared" si="1"/>
        <v>174.8</v>
      </c>
      <c r="U24" s="291">
        <f>SUM(U20:U23)</f>
        <v>159.34939</v>
      </c>
      <c r="V24" s="290">
        <f t="shared" si="1"/>
        <v>170.20000000000002</v>
      </c>
      <c r="W24" s="292">
        <f>SUM(W20:W23)-0.2</f>
        <v>174.2</v>
      </c>
      <c r="X24" s="292">
        <f>SUM(X20:X23)</f>
        <v>180.54240999999996</v>
      </c>
    </row>
    <row r="25" spans="1:24" x14ac:dyDescent="0.35">
      <c r="A25" s="2" t="s">
        <v>87</v>
      </c>
      <c r="B25" s="200"/>
      <c r="C25" s="200"/>
      <c r="D25" s="200"/>
      <c r="E25" s="201"/>
      <c r="F25" s="200"/>
      <c r="G25" s="200"/>
      <c r="H25" s="200"/>
      <c r="I25" s="201"/>
      <c r="J25" s="202">
        <v>3.8</v>
      </c>
      <c r="K25" s="200">
        <v>0</v>
      </c>
      <c r="L25" s="200">
        <v>0</v>
      </c>
      <c r="M25" s="201">
        <v>0</v>
      </c>
      <c r="N25" s="202"/>
      <c r="O25" s="202"/>
      <c r="P25" s="202"/>
      <c r="Q25" s="201">
        <v>7.1</v>
      </c>
      <c r="R25" s="202">
        <v>7.1</v>
      </c>
      <c r="S25" s="202">
        <v>390</v>
      </c>
      <c r="T25" s="202">
        <v>37.4</v>
      </c>
      <c r="U25" s="201">
        <v>35.32526</v>
      </c>
      <c r="V25" s="200">
        <v>35.5</v>
      </c>
      <c r="W25" s="202">
        <v>20.2</v>
      </c>
      <c r="X25" s="202">
        <v>20.5</v>
      </c>
    </row>
    <row r="26" spans="1:24" x14ac:dyDescent="0.35">
      <c r="A26" s="289" t="s">
        <v>88</v>
      </c>
      <c r="B26" s="290">
        <v>680.87563</v>
      </c>
      <c r="C26" s="290">
        <v>678.10026000000005</v>
      </c>
      <c r="D26" s="290">
        <v>691.18894999999998</v>
      </c>
      <c r="E26" s="291">
        <v>700.43196999999998</v>
      </c>
      <c r="F26" s="290">
        <v>749.39731102823396</v>
      </c>
      <c r="G26" s="290">
        <v>768.87205263200906</v>
      </c>
      <c r="H26" s="290">
        <v>765.49740425085008</v>
      </c>
      <c r="I26" s="291">
        <v>757.48599999999999</v>
      </c>
      <c r="J26" s="292">
        <v>774.51262999999994</v>
      </c>
      <c r="K26" s="290">
        <v>789.7</v>
      </c>
      <c r="L26" s="290">
        <v>796.55686231463892</v>
      </c>
      <c r="M26" s="291">
        <f>+M24+M19</f>
        <v>824.5</v>
      </c>
      <c r="N26" s="292">
        <f>+N24+N19</f>
        <v>817.62199999999996</v>
      </c>
      <c r="O26" s="292">
        <f>+O24+O19</f>
        <v>819.7</v>
      </c>
      <c r="P26" s="292">
        <f>+P24+P19+0.1</f>
        <v>815.4</v>
      </c>
      <c r="Q26" s="291">
        <f>+Q25+Q24+Q19</f>
        <v>817.2</v>
      </c>
      <c r="R26" s="292">
        <f>+R24+R19+R25</f>
        <v>802.6</v>
      </c>
      <c r="S26" s="292">
        <f>+S24+S19+S25+0.1</f>
        <v>803.4</v>
      </c>
      <c r="T26" s="292">
        <f>+T24+T19+T25</f>
        <v>398</v>
      </c>
      <c r="U26" s="291">
        <f>+U25+U24+U19</f>
        <v>380.40209398470608</v>
      </c>
      <c r="V26" s="290">
        <f>+V24+V19+V25+0.1</f>
        <v>388.8</v>
      </c>
      <c r="W26" s="292">
        <f>+W24+W19+W25+0.1</f>
        <v>386.99999999999994</v>
      </c>
      <c r="X26" s="292">
        <f>+X24+X19+X25</f>
        <v>398.48581398470611</v>
      </c>
    </row>
    <row r="27" spans="1:24" x14ac:dyDescent="0.35">
      <c r="A27" s="1" t="s">
        <v>2</v>
      </c>
      <c r="B27" s="98"/>
      <c r="C27" s="98"/>
      <c r="D27" s="98"/>
      <c r="E27" s="180"/>
      <c r="F27" s="98"/>
      <c r="G27" s="98"/>
      <c r="H27" s="98"/>
      <c r="I27" s="180"/>
      <c r="J27" s="103"/>
      <c r="K27" s="98"/>
      <c r="L27" s="98"/>
      <c r="M27" s="180"/>
      <c r="N27" s="103"/>
      <c r="O27" s="103"/>
      <c r="P27" s="103"/>
      <c r="Q27" s="180"/>
      <c r="R27" s="103"/>
      <c r="S27" s="103"/>
      <c r="T27" s="103"/>
      <c r="U27" s="180"/>
      <c r="V27" s="98"/>
      <c r="W27" s="103"/>
      <c r="X27" s="103"/>
    </row>
    <row r="28" spans="1:24" x14ac:dyDescent="0.35">
      <c r="A28" s="2" t="s">
        <v>89</v>
      </c>
      <c r="B28" s="98"/>
      <c r="C28" s="98"/>
      <c r="D28" s="98"/>
      <c r="E28" s="180"/>
      <c r="F28" s="98"/>
      <c r="G28" s="98"/>
      <c r="H28" s="98"/>
      <c r="I28" s="180"/>
      <c r="J28" s="103"/>
      <c r="K28" s="98"/>
      <c r="L28" s="98"/>
      <c r="M28" s="180"/>
      <c r="N28" s="103"/>
      <c r="O28" s="103"/>
      <c r="P28" s="103"/>
      <c r="Q28" s="180"/>
      <c r="R28" s="103"/>
      <c r="S28" s="103"/>
      <c r="T28" s="103"/>
      <c r="U28" s="180"/>
      <c r="V28" s="98"/>
      <c r="W28" s="98"/>
      <c r="X28" s="98"/>
    </row>
    <row r="29" spans="1:24" x14ac:dyDescent="0.35">
      <c r="A29" s="1" t="s">
        <v>90</v>
      </c>
      <c r="B29" s="96">
        <v>68.003446093234047</v>
      </c>
      <c r="C29" s="96">
        <v>68.003446093234047</v>
      </c>
      <c r="D29" s="96">
        <v>75.852999999999994</v>
      </c>
      <c r="E29" s="178">
        <v>75.853113223234047</v>
      </c>
      <c r="F29" s="96">
        <v>75.852713223234048</v>
      </c>
      <c r="G29" s="96">
        <v>75.852713223234048</v>
      </c>
      <c r="H29" s="96">
        <v>75.852713223234048</v>
      </c>
      <c r="I29" s="178">
        <v>75.852713223234048</v>
      </c>
      <c r="J29" s="100">
        <v>76.3</v>
      </c>
      <c r="K29" s="96">
        <v>76.3</v>
      </c>
      <c r="L29" s="96">
        <v>76.077113223234051</v>
      </c>
      <c r="M29" s="178">
        <v>75.852713223234048</v>
      </c>
      <c r="N29" s="100">
        <v>75.900000000000006</v>
      </c>
      <c r="O29" s="100">
        <f>N29</f>
        <v>75.900000000000006</v>
      </c>
      <c r="P29" s="100">
        <v>75.900000000000006</v>
      </c>
      <c r="Q29" s="178">
        <v>75.900000000000006</v>
      </c>
      <c r="R29" s="100">
        <v>75.900000000000006</v>
      </c>
      <c r="S29" s="100">
        <v>75.900000000000006</v>
      </c>
      <c r="T29" s="100">
        <v>75.900000000000006</v>
      </c>
      <c r="U29" s="178">
        <v>74.834159999999997</v>
      </c>
      <c r="V29" s="96">
        <v>74.847369999999998</v>
      </c>
      <c r="W29" s="96">
        <v>75.900000000000006</v>
      </c>
      <c r="X29" s="96">
        <v>75.900000000000006</v>
      </c>
    </row>
    <row r="30" spans="1:24" x14ac:dyDescent="0.35">
      <c r="A30" s="1" t="s">
        <v>91</v>
      </c>
      <c r="B30" s="96">
        <v>277.22699999999998</v>
      </c>
      <c r="C30" s="96">
        <v>277.22694299529695</v>
      </c>
      <c r="D30" s="96">
        <v>493.548</v>
      </c>
      <c r="E30" s="178">
        <v>493.55350586529693</v>
      </c>
      <c r="F30" s="96">
        <v>493.55438259529694</v>
      </c>
      <c r="G30" s="96">
        <v>493.55438259529694</v>
      </c>
      <c r="H30" s="96">
        <v>493.55438259529694</v>
      </c>
      <c r="I30" s="178">
        <v>493.55438259529694</v>
      </c>
      <c r="J30" s="100">
        <v>493.6</v>
      </c>
      <c r="K30" s="96">
        <v>493.6</v>
      </c>
      <c r="L30" s="96">
        <v>493.55471863162364</v>
      </c>
      <c r="M30" s="178">
        <v>493.7</v>
      </c>
      <c r="N30" s="100">
        <v>493.7</v>
      </c>
      <c r="O30" s="100">
        <f>530.2-36.3</f>
        <v>493.90000000000003</v>
      </c>
      <c r="P30" s="100">
        <v>493.9</v>
      </c>
      <c r="Q30" s="178">
        <v>493.8</v>
      </c>
      <c r="R30" s="100">
        <v>493.8</v>
      </c>
      <c r="S30" s="100">
        <v>493.9</v>
      </c>
      <c r="T30" s="100">
        <v>493.9</v>
      </c>
      <c r="U30" s="178">
        <v>475.88940000000002</v>
      </c>
      <c r="V30" s="96">
        <v>475.97159999999997</v>
      </c>
      <c r="W30" s="96">
        <v>494</v>
      </c>
      <c r="X30" s="96">
        <v>494</v>
      </c>
    </row>
    <row r="31" spans="1:24" x14ac:dyDescent="0.35">
      <c r="A31" s="21" t="s">
        <v>92</v>
      </c>
      <c r="B31" s="97">
        <v>345.23044609323404</v>
      </c>
      <c r="C31" s="97">
        <v>345.23038908853101</v>
      </c>
      <c r="D31" s="97">
        <v>569.40099999999995</v>
      </c>
      <c r="E31" s="179">
        <v>569.40661908853099</v>
      </c>
      <c r="F31" s="97">
        <v>569.40709581853105</v>
      </c>
      <c r="G31" s="97">
        <v>569.40709581853105</v>
      </c>
      <c r="H31" s="97">
        <v>569.40709581853105</v>
      </c>
      <c r="I31" s="179">
        <v>569.40709581853105</v>
      </c>
      <c r="J31" s="99">
        <v>569.9</v>
      </c>
      <c r="K31" s="97">
        <v>569.9</v>
      </c>
      <c r="L31" s="97">
        <v>569.63183185485764</v>
      </c>
      <c r="M31" s="179">
        <f t="shared" ref="M31:R31" si="2">SUM(M29:M30)</f>
        <v>569.55271322323404</v>
      </c>
      <c r="N31" s="99">
        <f t="shared" si="2"/>
        <v>569.6</v>
      </c>
      <c r="O31" s="99">
        <f t="shared" si="2"/>
        <v>569.80000000000007</v>
      </c>
      <c r="P31" s="99">
        <f t="shared" si="2"/>
        <v>569.79999999999995</v>
      </c>
      <c r="Q31" s="179">
        <f t="shared" si="2"/>
        <v>569.70000000000005</v>
      </c>
      <c r="R31" s="99">
        <f t="shared" si="2"/>
        <v>569.70000000000005</v>
      </c>
      <c r="S31" s="99">
        <f t="shared" ref="S31:T31" si="3">SUM(S29:S30)</f>
        <v>569.79999999999995</v>
      </c>
      <c r="T31" s="99">
        <f t="shared" si="3"/>
        <v>569.79999999999995</v>
      </c>
      <c r="U31" s="179">
        <f>SUM(U29:U30)</f>
        <v>550.72356000000002</v>
      </c>
      <c r="V31" s="97">
        <f t="shared" ref="V31:X31" si="4">SUM(V29:V30)</f>
        <v>550.81896999999992</v>
      </c>
      <c r="W31" s="97">
        <f t="shared" si="4"/>
        <v>569.9</v>
      </c>
      <c r="X31" s="97">
        <f t="shared" si="4"/>
        <v>569.9</v>
      </c>
    </row>
    <row r="32" spans="1:24" x14ac:dyDescent="0.35">
      <c r="A32" s="1" t="s">
        <v>93</v>
      </c>
      <c r="B32" s="96">
        <v>0.15387893725005727</v>
      </c>
      <c r="C32" s="96">
        <v>0.14664893725005726</v>
      </c>
      <c r="D32" s="96">
        <v>0.14000000000000001</v>
      </c>
      <c r="E32" s="178">
        <v>0.14299999999999999</v>
      </c>
      <c r="F32" s="96">
        <v>0.14287893725005699</v>
      </c>
      <c r="G32" s="96">
        <v>0.14287893725005699</v>
      </c>
      <c r="H32" s="96">
        <v>0.14287893725005699</v>
      </c>
      <c r="I32" s="178">
        <v>0.14287893725005699</v>
      </c>
      <c r="J32" s="100">
        <v>5.4</v>
      </c>
      <c r="K32" s="96">
        <v>5.5</v>
      </c>
      <c r="L32" s="96">
        <v>5.3518027628829712</v>
      </c>
      <c r="M32" s="178">
        <v>3.5</v>
      </c>
      <c r="N32" s="100">
        <v>-0.9</v>
      </c>
      <c r="O32" s="100">
        <v>-3.1</v>
      </c>
      <c r="P32" s="100">
        <v>0.4</v>
      </c>
      <c r="Q32" s="178">
        <v>0.2</v>
      </c>
      <c r="R32" s="100">
        <v>0.1</v>
      </c>
      <c r="S32" s="100">
        <v>0.1</v>
      </c>
      <c r="T32" s="100">
        <v>0.1</v>
      </c>
      <c r="U32" s="178">
        <v>3.3984706113756101E-5</v>
      </c>
      <c r="V32" s="96">
        <v>3.3984706113756101E-5</v>
      </c>
      <c r="W32" s="96">
        <v>-0.1</v>
      </c>
      <c r="X32" s="96">
        <v>0</v>
      </c>
    </row>
    <row r="33" spans="1:24" x14ac:dyDescent="0.35">
      <c r="A33" s="22" t="s">
        <v>94</v>
      </c>
      <c r="B33" s="96">
        <v>-192.55679012627999</v>
      </c>
      <c r="C33" s="96">
        <v>-202.37307012628037</v>
      </c>
      <c r="D33" s="96">
        <v>-203.166</v>
      </c>
      <c r="E33" s="178">
        <v>-196.38</v>
      </c>
      <c r="F33" s="96">
        <v>-203.27523372754706</v>
      </c>
      <c r="G33" s="96">
        <v>-203.14131212377205</v>
      </c>
      <c r="H33" s="96">
        <v>-189.97224050493008</v>
      </c>
      <c r="I33" s="178">
        <v>-203.14099999999999</v>
      </c>
      <c r="J33" s="100">
        <v>-201.9</v>
      </c>
      <c r="K33" s="96">
        <v>-191.59349079210764</v>
      </c>
      <c r="L33" s="96">
        <v>-194.44399230310171</v>
      </c>
      <c r="M33" s="178">
        <v>-194.4</v>
      </c>
      <c r="N33" s="100">
        <v>-211.9</v>
      </c>
      <c r="O33" s="100">
        <v>-214.4</v>
      </c>
      <c r="P33" s="100">
        <v>-213.2</v>
      </c>
      <c r="Q33" s="178">
        <f>-203.3-9.9</f>
        <v>-213.20000000000002</v>
      </c>
      <c r="R33" s="100">
        <f>-215.2-9.9-1</f>
        <v>-226.1</v>
      </c>
      <c r="S33" s="100">
        <f>-214.5-9.9+1+2.2</f>
        <v>-221.20000000000002</v>
      </c>
      <c r="T33" s="100">
        <f>-380.3-9.9-1.1</f>
        <v>-391.3</v>
      </c>
      <c r="U33" s="178">
        <f>-376.87163-7</f>
        <v>-383.87162999999998</v>
      </c>
      <c r="V33" s="96">
        <f>-380.24264-0.8</f>
        <v>-381.04264000000001</v>
      </c>
      <c r="W33" s="96">
        <v>-403.3</v>
      </c>
      <c r="X33" s="96">
        <v>-420</v>
      </c>
    </row>
    <row r="34" spans="1:24" x14ac:dyDescent="0.35">
      <c r="A34" s="21" t="s">
        <v>95</v>
      </c>
      <c r="B34" s="97">
        <v>152.82853490420413</v>
      </c>
      <c r="C34" s="99">
        <v>143.00496789950074</v>
      </c>
      <c r="D34" s="99">
        <v>366.375</v>
      </c>
      <c r="E34" s="179">
        <v>373.16961908853102</v>
      </c>
      <c r="F34" s="99">
        <v>366.27474102823396</v>
      </c>
      <c r="G34" s="99">
        <v>366.40866263200894</v>
      </c>
      <c r="H34" s="99">
        <v>379.57773425085094</v>
      </c>
      <c r="I34" s="179">
        <v>370.37099999999998</v>
      </c>
      <c r="J34" s="99">
        <v>373.4</v>
      </c>
      <c r="K34" s="97">
        <v>383.57194382563296</v>
      </c>
      <c r="L34" s="97">
        <v>380.53964231463885</v>
      </c>
      <c r="M34" s="179">
        <f>SUM(M31:M33)</f>
        <v>378.65271322323406</v>
      </c>
      <c r="N34" s="99">
        <f>SUM(N31:N33)</f>
        <v>356.80000000000007</v>
      </c>
      <c r="O34" s="99">
        <f>SUM(O31:O33)</f>
        <v>352.30000000000007</v>
      </c>
      <c r="P34" s="99">
        <f>SUM(P31:P33)</f>
        <v>356.99999999999994</v>
      </c>
      <c r="Q34" s="179">
        <f>SUM(Q31:Q33)</f>
        <v>356.70000000000005</v>
      </c>
      <c r="R34" s="99">
        <f>SUM(R31:R33)+0.1</f>
        <v>343.80000000000007</v>
      </c>
      <c r="S34" s="99">
        <f>SUM(S31:S33)+0.1</f>
        <v>348.79999999999995</v>
      </c>
      <c r="T34" s="99">
        <f>SUM(T31:T33)+0.1</f>
        <v>178.69999999999996</v>
      </c>
      <c r="U34" s="179">
        <f>SUM(U31:U33)</f>
        <v>166.85196398470612</v>
      </c>
      <c r="V34" s="97">
        <f>SUM(V31:V33)</f>
        <v>169.77636398470599</v>
      </c>
      <c r="W34" s="97">
        <f>SUM(W31:W33)+0.4</f>
        <v>166.89999999999995</v>
      </c>
      <c r="X34" s="97">
        <f>SUM(X31:X33)</f>
        <v>149.89999999999998</v>
      </c>
    </row>
    <row r="35" spans="1:24" x14ac:dyDescent="0.35">
      <c r="A35" s="1" t="s">
        <v>96</v>
      </c>
      <c r="B35" s="96">
        <v>367.83090000000004</v>
      </c>
      <c r="C35" s="100">
        <v>373.02840000000003</v>
      </c>
      <c r="D35" s="100">
        <v>204.39099999999999</v>
      </c>
      <c r="E35" s="178">
        <v>210.57758999999999</v>
      </c>
      <c r="F35" s="100">
        <v>262.73827</v>
      </c>
      <c r="G35" s="100">
        <v>288.10059000000001</v>
      </c>
      <c r="H35" s="100">
        <v>287.82143000000002</v>
      </c>
      <c r="I35" s="178">
        <v>294.11099999999999</v>
      </c>
      <c r="J35" s="100">
        <v>290.89999999999998</v>
      </c>
      <c r="K35" s="96">
        <v>317.79189000000002</v>
      </c>
      <c r="L35" s="96">
        <v>316.41321999999997</v>
      </c>
      <c r="M35" s="178">
        <f>333.6-0.04</f>
        <v>333.56</v>
      </c>
      <c r="N35" s="100">
        <f>340.2+0.04</f>
        <v>340.24</v>
      </c>
      <c r="O35" s="100">
        <v>370.3</v>
      </c>
      <c r="P35" s="100">
        <v>346.9</v>
      </c>
      <c r="Q35" s="178">
        <v>344</v>
      </c>
      <c r="R35" s="100">
        <v>340.9</v>
      </c>
      <c r="S35" s="100">
        <v>164.7</v>
      </c>
      <c r="T35" s="100">
        <v>150.19999999999999</v>
      </c>
      <c r="U35" s="178">
        <v>140.25640000000001</v>
      </c>
      <c r="V35" s="96">
        <v>151.1</v>
      </c>
      <c r="W35" s="100">
        <v>140.30000000000001</v>
      </c>
      <c r="X35" s="100">
        <v>161.06741</v>
      </c>
    </row>
    <row r="36" spans="1:24" x14ac:dyDescent="0.35">
      <c r="A36" s="1" t="s">
        <v>97</v>
      </c>
      <c r="B36" s="96"/>
      <c r="C36" s="100"/>
      <c r="D36" s="100"/>
      <c r="E36" s="178"/>
      <c r="F36" s="100"/>
      <c r="G36" s="100"/>
      <c r="H36" s="100"/>
      <c r="I36" s="178"/>
      <c r="J36" s="100"/>
      <c r="K36" s="96"/>
      <c r="L36" s="96"/>
      <c r="M36" s="178">
        <f>7.5-0.04</f>
        <v>7.46</v>
      </c>
      <c r="N36" s="100">
        <v>7.5</v>
      </c>
      <c r="O36" s="100">
        <v>7.3</v>
      </c>
      <c r="P36" s="100">
        <v>7.6</v>
      </c>
      <c r="Q36" s="178">
        <v>3.7</v>
      </c>
      <c r="R36" s="100">
        <v>4.4000000000000004</v>
      </c>
      <c r="S36" s="100">
        <v>4.4000000000000004</v>
      </c>
      <c r="T36" s="100">
        <v>8.4</v>
      </c>
      <c r="U36" s="178">
        <v>8.2568300000000008</v>
      </c>
      <c r="V36" s="96">
        <v>8.4</v>
      </c>
      <c r="W36" s="100">
        <v>8.3000000000000007</v>
      </c>
      <c r="X36" s="100">
        <v>8.837489999999999</v>
      </c>
    </row>
    <row r="37" spans="1:24" x14ac:dyDescent="0.35">
      <c r="A37" s="1" t="s">
        <v>254</v>
      </c>
      <c r="B37" s="96"/>
      <c r="C37" s="100"/>
      <c r="D37" s="100"/>
      <c r="E37" s="178"/>
      <c r="F37" s="100"/>
      <c r="G37" s="100"/>
      <c r="H37" s="100"/>
      <c r="I37" s="178"/>
      <c r="J37" s="100"/>
      <c r="K37" s="96"/>
      <c r="L37" s="96"/>
      <c r="M37" s="178"/>
      <c r="N37" s="100"/>
      <c r="O37" s="100"/>
      <c r="P37" s="100"/>
      <c r="Q37" s="178"/>
      <c r="R37" s="100"/>
      <c r="S37" s="100"/>
      <c r="T37" s="100"/>
      <c r="U37" s="178">
        <v>11.7681</v>
      </c>
      <c r="V37" s="96"/>
      <c r="W37" s="100">
        <v>11.8</v>
      </c>
      <c r="X37" s="100"/>
    </row>
    <row r="38" spans="1:24" x14ac:dyDescent="0.35">
      <c r="A38" s="1" t="s">
        <v>98</v>
      </c>
      <c r="B38" s="96">
        <v>65.339799999999997</v>
      </c>
      <c r="C38" s="100">
        <v>77.275999999999996</v>
      </c>
      <c r="D38" s="100">
        <v>50.972000000000001</v>
      </c>
      <c r="E38" s="178">
        <v>45.739700000000184</v>
      </c>
      <c r="F38" s="100">
        <v>36.785640000000001</v>
      </c>
      <c r="G38" s="100">
        <v>37.072440000000014</v>
      </c>
      <c r="H38" s="100">
        <v>17.369239999999664</v>
      </c>
      <c r="I38" s="178">
        <v>15.686</v>
      </c>
      <c r="J38" s="100">
        <v>16.2</v>
      </c>
      <c r="K38" s="96">
        <v>5.4505799999999898</v>
      </c>
      <c r="L38" s="96">
        <v>5.5640199999999753</v>
      </c>
      <c r="M38" s="178">
        <v>0.1</v>
      </c>
      <c r="N38" s="100">
        <v>0.1</v>
      </c>
      <c r="O38" s="100">
        <v>0.1</v>
      </c>
      <c r="P38" s="100">
        <v>0.1</v>
      </c>
      <c r="Q38" s="178">
        <v>0</v>
      </c>
      <c r="R38" s="100">
        <v>0</v>
      </c>
      <c r="S38" s="100">
        <v>0</v>
      </c>
      <c r="T38" s="100">
        <v>0</v>
      </c>
      <c r="U38" s="178">
        <v>2.4999999999999318E-2</v>
      </c>
      <c r="V38" s="96"/>
      <c r="W38" s="100"/>
      <c r="X38" s="100"/>
    </row>
    <row r="39" spans="1:24" x14ac:dyDescent="0.35">
      <c r="A39" s="21" t="s">
        <v>99</v>
      </c>
      <c r="B39" s="97">
        <v>433.17070000000001</v>
      </c>
      <c r="C39" s="99">
        <v>450.30440000000004</v>
      </c>
      <c r="D39" s="99">
        <v>255.363</v>
      </c>
      <c r="E39" s="179">
        <v>256.31729000000018</v>
      </c>
      <c r="F39" s="99">
        <v>299.52391000000006</v>
      </c>
      <c r="G39" s="99">
        <v>325.17303000000004</v>
      </c>
      <c r="H39" s="99">
        <v>305.19066999999961</v>
      </c>
      <c r="I39" s="179">
        <v>309.8</v>
      </c>
      <c r="J39" s="99">
        <v>307.09999999999997</v>
      </c>
      <c r="K39" s="97">
        <v>323.24247000000003</v>
      </c>
      <c r="L39" s="97">
        <v>321.97723999999994</v>
      </c>
      <c r="M39" s="179">
        <f>SUM(M35:M38)</f>
        <v>341.12</v>
      </c>
      <c r="N39" s="99">
        <f>SUM(N35:N38)</f>
        <v>347.84000000000003</v>
      </c>
      <c r="O39" s="99">
        <f>SUM(O35:O38)</f>
        <v>377.70000000000005</v>
      </c>
      <c r="P39" s="99">
        <f>SUM(P35:P38)+0.1</f>
        <v>354.70000000000005</v>
      </c>
      <c r="Q39" s="179">
        <f>SUM(Q35:Q38)</f>
        <v>347.7</v>
      </c>
      <c r="R39" s="99">
        <f>SUM(R35:R38)</f>
        <v>345.29999999999995</v>
      </c>
      <c r="S39" s="99">
        <f>SUM(S35:S38)</f>
        <v>169.1</v>
      </c>
      <c r="T39" s="99">
        <f>SUM(T35:T38)</f>
        <v>158.6</v>
      </c>
      <c r="U39" s="179">
        <f>SUM(U35:U38)</f>
        <v>160.30633000000003</v>
      </c>
      <c r="V39" s="97">
        <f>SUM(V35:V38)+0.1</f>
        <v>159.6</v>
      </c>
      <c r="W39" s="99">
        <f>SUM(W35:W38)-0.1</f>
        <v>160.30000000000004</v>
      </c>
      <c r="X39" s="99">
        <f>SUM(X35:X38)</f>
        <v>169.9049</v>
      </c>
    </row>
    <row r="40" spans="1:24" x14ac:dyDescent="0.35">
      <c r="A40" s="1" t="s">
        <v>100</v>
      </c>
      <c r="B40" s="96">
        <v>48.917400000000001</v>
      </c>
      <c r="C40" s="100">
        <v>42.9437</v>
      </c>
      <c r="D40" s="100">
        <v>30.893999999999998</v>
      </c>
      <c r="E40" s="178">
        <v>32.221499999999999</v>
      </c>
      <c r="F40" s="100">
        <v>44.398580000000003</v>
      </c>
      <c r="G40" s="100">
        <v>35.359089999999995</v>
      </c>
      <c r="H40" s="100">
        <v>37.253500000000003</v>
      </c>
      <c r="I40" s="178">
        <v>30.730540000000001</v>
      </c>
      <c r="J40" s="100">
        <v>52.2</v>
      </c>
      <c r="K40" s="96">
        <v>48.92915</v>
      </c>
      <c r="L40" s="96">
        <v>57.178890000000003</v>
      </c>
      <c r="M40" s="178">
        <v>47.6</v>
      </c>
      <c r="N40" s="100">
        <v>62.2</v>
      </c>
      <c r="O40" s="100">
        <v>43</v>
      </c>
      <c r="P40" s="100">
        <v>59.7</v>
      </c>
      <c r="Q40" s="178">
        <v>49</v>
      </c>
      <c r="R40" s="100">
        <v>62.7</v>
      </c>
      <c r="S40" s="100">
        <v>17.5</v>
      </c>
      <c r="T40" s="100">
        <v>0</v>
      </c>
      <c r="U40" s="178">
        <v>7.1830100000000003</v>
      </c>
      <c r="V40" s="96">
        <v>21.7</v>
      </c>
      <c r="W40" s="100">
        <v>7.2</v>
      </c>
      <c r="X40" s="100">
        <v>30.686679999999999</v>
      </c>
    </row>
    <row r="41" spans="1:24" hidden="1" x14ac:dyDescent="0.35">
      <c r="A41" s="1" t="s">
        <v>101</v>
      </c>
      <c r="B41" s="96">
        <v>0</v>
      </c>
      <c r="C41" s="100">
        <v>0</v>
      </c>
      <c r="D41" s="100">
        <v>0</v>
      </c>
      <c r="E41" s="178">
        <v>0</v>
      </c>
      <c r="F41" s="100">
        <v>0</v>
      </c>
      <c r="G41" s="100">
        <v>0</v>
      </c>
      <c r="H41" s="100">
        <v>0</v>
      </c>
      <c r="I41" s="178">
        <v>0</v>
      </c>
      <c r="J41" s="100">
        <v>0</v>
      </c>
      <c r="K41" s="96">
        <v>0</v>
      </c>
      <c r="L41" s="96">
        <v>0</v>
      </c>
      <c r="M41" s="178">
        <v>0</v>
      </c>
      <c r="N41" s="100"/>
      <c r="O41" s="100"/>
      <c r="P41" s="100"/>
      <c r="Q41" s="178"/>
      <c r="R41" s="100"/>
      <c r="S41" s="100"/>
      <c r="T41" s="100"/>
      <c r="U41" s="178"/>
      <c r="V41" s="96"/>
      <c r="W41" s="100"/>
      <c r="X41" s="100"/>
    </row>
    <row r="42" spans="1:24" x14ac:dyDescent="0.35">
      <c r="A42" s="1" t="s">
        <v>102</v>
      </c>
      <c r="B42" s="96">
        <v>45.959499999999998</v>
      </c>
      <c r="C42" s="100">
        <v>41.846590000000099</v>
      </c>
      <c r="D42" s="100">
        <v>38.557000000000002</v>
      </c>
      <c r="E42" s="178">
        <v>38.723379999999786</v>
      </c>
      <c r="F42" s="100">
        <v>39.199919999999999</v>
      </c>
      <c r="G42" s="100">
        <v>41.930830000000086</v>
      </c>
      <c r="H42" s="100">
        <v>43.47569000000022</v>
      </c>
      <c r="I42" s="178">
        <v>46.587000000000003</v>
      </c>
      <c r="J42" s="100">
        <v>43.1</v>
      </c>
      <c r="K42" s="96">
        <v>34.058949999999626</v>
      </c>
      <c r="L42" s="96">
        <v>36.859849999999568</v>
      </c>
      <c r="M42" s="178">
        <v>57.1</v>
      </c>
      <c r="N42" s="100">
        <f>50.7+0.04</f>
        <v>50.74</v>
      </c>
      <c r="O42" s="100">
        <v>46.6</v>
      </c>
      <c r="P42" s="100">
        <v>44</v>
      </c>
      <c r="Q42" s="178">
        <v>63.9</v>
      </c>
      <c r="R42" s="100">
        <v>50.8</v>
      </c>
      <c r="S42" s="100">
        <v>23.6</v>
      </c>
      <c r="T42" s="100">
        <v>56.4</v>
      </c>
      <c r="U42" s="178">
        <v>42.644900000000007</v>
      </c>
      <c r="V42" s="96">
        <v>34.6</v>
      </c>
      <c r="W42" s="100">
        <v>42.6</v>
      </c>
      <c r="X42" s="100">
        <v>43.489679999999986</v>
      </c>
    </row>
    <row r="43" spans="1:24" x14ac:dyDescent="0.35">
      <c r="A43" s="23" t="s">
        <v>103</v>
      </c>
      <c r="B43" s="101">
        <v>94.876899999999992</v>
      </c>
      <c r="C43" s="102">
        <v>84.790290000000098</v>
      </c>
      <c r="D43" s="102">
        <v>69.450999999999993</v>
      </c>
      <c r="E43" s="181">
        <v>70.944879999999785</v>
      </c>
      <c r="F43" s="102">
        <v>83.598500000000001</v>
      </c>
      <c r="G43" s="102">
        <v>77.28992000000008</v>
      </c>
      <c r="H43" s="102">
        <v>80.729190000000216</v>
      </c>
      <c r="I43" s="181">
        <v>77.317999999999998</v>
      </c>
      <c r="J43" s="102">
        <v>95.300000000000011</v>
      </c>
      <c r="K43" s="101">
        <v>82.988099999999633</v>
      </c>
      <c r="L43" s="101">
        <v>94.038739999999564</v>
      </c>
      <c r="M43" s="181">
        <f t="shared" ref="M43:R43" si="5">SUM(M40:M42)</f>
        <v>104.7</v>
      </c>
      <c r="N43" s="102">
        <f t="shared" si="5"/>
        <v>112.94</v>
      </c>
      <c r="O43" s="102">
        <f t="shared" si="5"/>
        <v>89.6</v>
      </c>
      <c r="P43" s="102">
        <f t="shared" si="5"/>
        <v>103.7</v>
      </c>
      <c r="Q43" s="181">
        <f t="shared" si="5"/>
        <v>112.9</v>
      </c>
      <c r="R43" s="102">
        <f t="shared" si="5"/>
        <v>113.5</v>
      </c>
      <c r="S43" s="102">
        <f t="shared" ref="S43:T43" si="6">SUM(S40:S42)</f>
        <v>41.1</v>
      </c>
      <c r="T43" s="102">
        <f t="shared" si="6"/>
        <v>56.4</v>
      </c>
      <c r="U43" s="181">
        <f>SUM(U40:U42)</f>
        <v>49.82791000000001</v>
      </c>
      <c r="V43" s="101">
        <f t="shared" ref="V43:X43" si="7">SUM(V40:V42)</f>
        <v>56.3</v>
      </c>
      <c r="W43" s="102">
        <f t="shared" si="7"/>
        <v>49.800000000000004</v>
      </c>
      <c r="X43" s="102">
        <f t="shared" si="7"/>
        <v>74.176359999999988</v>
      </c>
    </row>
    <row r="44" spans="1:24" x14ac:dyDescent="0.35">
      <c r="A44" s="2" t="s">
        <v>104</v>
      </c>
      <c r="B44" s="203"/>
      <c r="C44" s="204"/>
      <c r="D44" s="204"/>
      <c r="E44" s="205"/>
      <c r="F44" s="204"/>
      <c r="G44" s="204"/>
      <c r="H44" s="204"/>
      <c r="I44" s="205"/>
      <c r="J44" s="204">
        <v>-1.0988499999999999</v>
      </c>
      <c r="K44" s="203">
        <v>0</v>
      </c>
      <c r="L44" s="203">
        <v>0</v>
      </c>
      <c r="M44" s="205">
        <v>0</v>
      </c>
      <c r="N44" s="204"/>
      <c r="O44" s="204"/>
      <c r="P44" s="204"/>
      <c r="Q44" s="205"/>
      <c r="R44" s="204"/>
      <c r="S44" s="204">
        <v>244.4</v>
      </c>
      <c r="T44" s="204">
        <v>4.4000000000000004</v>
      </c>
      <c r="U44" s="205">
        <v>3.4157400000000004</v>
      </c>
      <c r="V44" s="203">
        <v>3.16</v>
      </c>
      <c r="W44" s="204">
        <v>3.4</v>
      </c>
      <c r="X44" s="204">
        <v>4.5397499999999988</v>
      </c>
    </row>
    <row r="45" spans="1:24" x14ac:dyDescent="0.35">
      <c r="A45" s="289" t="s">
        <v>105</v>
      </c>
      <c r="B45" s="290">
        <v>528.04759999999999</v>
      </c>
      <c r="C45" s="292">
        <v>535.09469000000013</v>
      </c>
      <c r="D45" s="292">
        <v>324.81400000000002</v>
      </c>
      <c r="E45" s="291">
        <v>327.26216999999997</v>
      </c>
      <c r="F45" s="292">
        <v>383.12241000000006</v>
      </c>
      <c r="G45" s="292">
        <v>402.46295000000015</v>
      </c>
      <c r="H45" s="292">
        <v>385.91985999999986</v>
      </c>
      <c r="I45" s="291">
        <v>387.11500000000001</v>
      </c>
      <c r="J45" s="292">
        <v>401.30115000000001</v>
      </c>
      <c r="K45" s="290">
        <v>406.23056999999966</v>
      </c>
      <c r="L45" s="290">
        <v>416.0159799999995</v>
      </c>
      <c r="M45" s="291">
        <f t="shared" ref="M45:R45" si="8">+M43+M39</f>
        <v>445.82</v>
      </c>
      <c r="N45" s="292">
        <f t="shared" si="8"/>
        <v>460.78000000000003</v>
      </c>
      <c r="O45" s="292">
        <f t="shared" si="8"/>
        <v>467.30000000000007</v>
      </c>
      <c r="P45" s="292">
        <f t="shared" si="8"/>
        <v>458.40000000000003</v>
      </c>
      <c r="Q45" s="291">
        <f t="shared" si="8"/>
        <v>460.6</v>
      </c>
      <c r="R45" s="292">
        <f t="shared" si="8"/>
        <v>458.79999999999995</v>
      </c>
      <c r="S45" s="292">
        <f>+S43+S39+S44</f>
        <v>454.6</v>
      </c>
      <c r="T45" s="292">
        <f>+T43+T39+T44-0.1</f>
        <v>219.3</v>
      </c>
      <c r="U45" s="291">
        <f>+U44+U43+U39</f>
        <v>213.54998000000003</v>
      </c>
      <c r="V45" s="290">
        <f>+V43+V39+V44</f>
        <v>219.05999999999997</v>
      </c>
      <c r="W45" s="292">
        <f>+W43+W39+W44+0.1</f>
        <v>213.60000000000005</v>
      </c>
      <c r="X45" s="292">
        <f>+X43+X39+X44+0.1</f>
        <v>248.72100999999998</v>
      </c>
    </row>
    <row r="46" spans="1:24" x14ac:dyDescent="0.35">
      <c r="A46" s="2"/>
      <c r="B46" s="98"/>
      <c r="C46" s="103"/>
      <c r="D46" s="103"/>
      <c r="E46" s="180"/>
      <c r="F46" s="103"/>
      <c r="G46" s="103"/>
      <c r="H46" s="103"/>
      <c r="I46" s="180"/>
      <c r="J46" s="103"/>
      <c r="K46" s="98"/>
      <c r="L46" s="98"/>
      <c r="M46" s="180"/>
      <c r="N46" s="103"/>
      <c r="O46" s="103"/>
      <c r="P46" s="103"/>
      <c r="Q46" s="180"/>
      <c r="R46" s="103"/>
      <c r="S46" s="103"/>
      <c r="T46" s="103"/>
      <c r="U46" s="180"/>
      <c r="V46" s="98"/>
      <c r="W46" s="103"/>
      <c r="X46" s="103"/>
    </row>
    <row r="47" spans="1:24" x14ac:dyDescent="0.35">
      <c r="A47" s="1"/>
      <c r="B47" s="96"/>
      <c r="C47" s="96"/>
      <c r="D47" s="96"/>
      <c r="E47" s="178"/>
      <c r="F47" s="96"/>
      <c r="G47" s="96"/>
      <c r="H47" s="96"/>
      <c r="I47" s="178"/>
      <c r="J47" s="100"/>
      <c r="K47" s="96"/>
      <c r="L47" s="96"/>
      <c r="M47" s="178"/>
      <c r="N47" s="100"/>
      <c r="O47" s="100"/>
      <c r="P47" s="100"/>
      <c r="Q47" s="178"/>
      <c r="R47" s="100"/>
      <c r="S47" s="100"/>
      <c r="T47" s="100"/>
      <c r="U47" s="178"/>
      <c r="V47" s="96"/>
      <c r="W47" s="100"/>
      <c r="X47" s="100"/>
    </row>
    <row r="48" spans="1:24" x14ac:dyDescent="0.35">
      <c r="A48" s="289" t="s">
        <v>106</v>
      </c>
      <c r="B48" s="290">
        <v>680.87613490420415</v>
      </c>
      <c r="C48" s="290">
        <v>678.09965789950093</v>
      </c>
      <c r="D48" s="290">
        <v>691.18899999999996</v>
      </c>
      <c r="E48" s="291">
        <v>700.43178908853088</v>
      </c>
      <c r="F48" s="290">
        <v>749.39715102823402</v>
      </c>
      <c r="G48" s="290">
        <v>768.87161263200903</v>
      </c>
      <c r="H48" s="290">
        <v>765.49740425085088</v>
      </c>
      <c r="I48" s="291">
        <v>757.48599999999999</v>
      </c>
      <c r="J48" s="292">
        <v>774.5</v>
      </c>
      <c r="K48" s="290">
        <v>789.7</v>
      </c>
      <c r="L48" s="290">
        <v>796.55562231463841</v>
      </c>
      <c r="M48" s="291">
        <f>+M45+M34</f>
        <v>824.472713223234</v>
      </c>
      <c r="N48" s="292">
        <f>+N45+N34</f>
        <v>817.58000000000015</v>
      </c>
      <c r="O48" s="292">
        <f>+O45+O34+0.1</f>
        <v>819.70000000000016</v>
      </c>
      <c r="P48" s="292">
        <f>+P45+P34-0.1</f>
        <v>815.3</v>
      </c>
      <c r="Q48" s="291">
        <f>+Q45+Q34-0.1</f>
        <v>817.2</v>
      </c>
      <c r="R48" s="292">
        <f>+R45+R34</f>
        <v>802.6</v>
      </c>
      <c r="S48" s="292">
        <f>+S45+S34</f>
        <v>803.4</v>
      </c>
      <c r="T48" s="292">
        <f>+T45+T34</f>
        <v>398</v>
      </c>
      <c r="U48" s="291">
        <f>+U45+U34</f>
        <v>380.40194398470612</v>
      </c>
      <c r="V48" s="290">
        <f>+V45+V34</f>
        <v>388.83636398470594</v>
      </c>
      <c r="W48" s="292">
        <f>+W45+W34-0.1</f>
        <v>380.4</v>
      </c>
      <c r="X48" s="292">
        <f>+X45+X34-0.1</f>
        <v>398.52100999999993</v>
      </c>
    </row>
    <row r="49" spans="1:13" x14ac:dyDescent="0.35">
      <c r="B49" s="1"/>
      <c r="C49" s="48"/>
      <c r="D49" s="48"/>
      <c r="E49" s="1"/>
      <c r="F49" s="48"/>
      <c r="G49" s="48"/>
      <c r="H49" s="48"/>
      <c r="I49" s="1"/>
      <c r="M49" s="1"/>
    </row>
    <row r="50" spans="1:13" x14ac:dyDescent="0.35">
      <c r="B50" s="49"/>
      <c r="C50" s="49"/>
      <c r="D50" s="49"/>
      <c r="E50" s="49"/>
      <c r="F50" s="49"/>
      <c r="G50" s="49"/>
      <c r="H50" s="49"/>
      <c r="I50" s="49"/>
      <c r="L50" s="157"/>
      <c r="M50" s="49"/>
    </row>
    <row r="55" spans="1:13" x14ac:dyDescent="0.35">
      <c r="A55" s="132"/>
      <c r="B55" s="132"/>
      <c r="C55" s="132"/>
      <c r="D55" s="132"/>
      <c r="E55" s="132"/>
      <c r="F55" s="132"/>
      <c r="G55" s="132"/>
      <c r="H55" s="132"/>
      <c r="I55" s="132"/>
      <c r="K55" s="132"/>
      <c r="M55" s="132"/>
    </row>
    <row r="56" spans="1:13" x14ac:dyDescent="0.35">
      <c r="A56" s="132"/>
      <c r="B56" s="132"/>
      <c r="C56" s="132"/>
      <c r="D56" s="132"/>
      <c r="E56" s="132"/>
      <c r="F56" s="132"/>
      <c r="G56" s="132"/>
      <c r="H56" s="132"/>
      <c r="I56" s="132"/>
      <c r="K56" s="132"/>
      <c r="M56" s="132"/>
    </row>
    <row r="57" spans="1:13" x14ac:dyDescent="0.35">
      <c r="A57" s="132"/>
      <c r="B57" s="132"/>
      <c r="C57" s="132"/>
      <c r="D57" s="132"/>
      <c r="E57" s="132"/>
      <c r="F57" s="132"/>
      <c r="G57" s="132"/>
      <c r="H57" s="132"/>
      <c r="I57" s="132"/>
      <c r="K57" s="132"/>
      <c r="M57" s="132"/>
    </row>
    <row r="58" spans="1:13" x14ac:dyDescent="0.35">
      <c r="A58" s="132"/>
      <c r="B58" s="132"/>
      <c r="C58" s="132"/>
      <c r="D58" s="132"/>
      <c r="E58" s="132"/>
      <c r="F58" s="132"/>
      <c r="G58" s="132"/>
      <c r="H58" s="132"/>
      <c r="I58" s="132"/>
      <c r="K58" s="132"/>
      <c r="M58" s="132"/>
    </row>
    <row r="59" spans="1:13" x14ac:dyDescent="0.35">
      <c r="A59" s="132"/>
      <c r="B59" s="132"/>
      <c r="C59" s="132"/>
      <c r="D59" s="132"/>
      <c r="E59" s="132"/>
      <c r="F59" s="132"/>
      <c r="G59" s="132"/>
      <c r="H59" s="132"/>
      <c r="I59" s="132"/>
      <c r="K59" s="132"/>
      <c r="M59" s="132"/>
    </row>
    <row r="60" spans="1:13" x14ac:dyDescent="0.35">
      <c r="A60" s="132"/>
      <c r="B60" s="132"/>
      <c r="C60" s="132"/>
      <c r="D60" s="132"/>
      <c r="E60" s="132"/>
      <c r="F60" s="132"/>
      <c r="G60" s="132"/>
      <c r="H60" s="132"/>
      <c r="I60" s="132"/>
      <c r="K60" s="132"/>
      <c r="M60" s="132"/>
    </row>
    <row r="61" spans="1:13" x14ac:dyDescent="0.35">
      <c r="A61" s="132"/>
      <c r="B61" s="132"/>
      <c r="C61" s="132"/>
      <c r="D61" s="132"/>
      <c r="E61" s="132"/>
      <c r="F61" s="132"/>
      <c r="G61" s="132"/>
      <c r="H61" s="132"/>
      <c r="I61" s="132"/>
      <c r="K61" s="132"/>
      <c r="M61" s="132"/>
    </row>
    <row r="62" spans="1:13" x14ac:dyDescent="0.35">
      <c r="D62" s="119"/>
      <c r="G62" s="119"/>
      <c r="H62" s="119"/>
    </row>
    <row r="63" spans="1:13" x14ac:dyDescent="0.35">
      <c r="A63" s="150"/>
      <c r="B63" s="151"/>
      <c r="C63" s="152"/>
      <c r="D63" s="153"/>
      <c r="E63" s="151"/>
      <c r="F63" s="152"/>
      <c r="G63" s="153"/>
      <c r="H63" s="153"/>
      <c r="I63" s="151"/>
      <c r="M63" s="151"/>
    </row>
    <row r="65" spans="1:13" x14ac:dyDescent="0.35">
      <c r="A65" s="25"/>
      <c r="D65" s="119"/>
      <c r="G65" s="119"/>
      <c r="H65" s="119"/>
    </row>
    <row r="66" spans="1:13" x14ac:dyDescent="0.35">
      <c r="A66" s="150"/>
      <c r="B66" s="151"/>
      <c r="C66" s="152"/>
      <c r="D66" s="153"/>
      <c r="E66" s="151"/>
      <c r="F66" s="152"/>
      <c r="G66" s="153"/>
      <c r="H66" s="153"/>
      <c r="I66" s="151"/>
      <c r="M66" s="151"/>
    </row>
    <row r="69" spans="1:13" x14ac:dyDescent="0.35">
      <c r="A69" s="25"/>
    </row>
  </sheetData>
  <mergeCells count="1">
    <mergeCell ref="A3:G3"/>
  </mergeCells>
  <phoneticPr fontId="1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EAC61-ECEB-455D-90DD-DAE60F42228D}">
  <sheetPr>
    <tabColor theme="1" tint="0.499984740745262"/>
  </sheetPr>
  <dimension ref="A1:AC55"/>
  <sheetViews>
    <sheetView showGridLines="0" zoomScale="70" zoomScaleNormal="70" workbookViewId="0">
      <pane xSplit="1" ySplit="7" topLeftCell="V8" activePane="bottomRight" state="frozen"/>
      <selection pane="topRight" activeCell="B1" sqref="B1"/>
      <selection pane="bottomLeft" activeCell="A8" sqref="A8"/>
      <selection pane="bottomRight"/>
    </sheetView>
  </sheetViews>
  <sheetFormatPr defaultColWidth="9.1796875" defaultRowHeight="14.5" x14ac:dyDescent="0.35"/>
  <cols>
    <col min="1" max="1" width="66.453125" style="132" bestFit="1" customWidth="1"/>
    <col min="2" max="12" width="10.54296875" style="132" customWidth="1"/>
    <col min="13" max="13" width="10.54296875" style="218" customWidth="1"/>
    <col min="14" max="21" width="10.54296875" style="132" customWidth="1"/>
    <col min="22" max="22" width="10.54296875" style="218" customWidth="1"/>
    <col min="23" max="23" width="10.54296875" style="132" customWidth="1"/>
    <col min="24" max="25" width="10.54296875" style="218" customWidth="1"/>
    <col min="26" max="26" width="10.54296875" style="132" customWidth="1"/>
    <col min="27" max="27" width="10.54296875" style="218" customWidth="1"/>
    <col min="28" max="40" width="10.54296875" style="132" customWidth="1"/>
    <col min="41" max="16384" width="9.1796875" style="132"/>
  </cols>
  <sheetData>
    <row r="1" spans="1:29" x14ac:dyDescent="0.35">
      <c r="A1" s="26"/>
      <c r="B1" s="27"/>
      <c r="C1" s="27"/>
      <c r="D1" s="27"/>
      <c r="E1" s="27"/>
      <c r="F1" s="27"/>
      <c r="G1" s="27"/>
      <c r="H1" s="27"/>
      <c r="I1" s="27"/>
      <c r="J1" s="27"/>
      <c r="K1" s="27"/>
      <c r="O1" s="27"/>
      <c r="P1" s="27"/>
      <c r="U1" s="27"/>
      <c r="Z1" s="27"/>
    </row>
    <row r="2" spans="1:29" ht="15.5" x14ac:dyDescent="0.35">
      <c r="A2" s="156" t="s">
        <v>35</v>
      </c>
      <c r="B2" s="27"/>
      <c r="C2" s="27"/>
      <c r="D2" s="27"/>
      <c r="E2" s="27"/>
      <c r="F2" s="27"/>
      <c r="G2" s="27"/>
      <c r="H2" s="27"/>
      <c r="I2" s="27"/>
      <c r="J2" s="27"/>
      <c r="K2" s="27"/>
      <c r="O2" s="27"/>
      <c r="P2" s="27"/>
      <c r="U2" s="27"/>
      <c r="Z2" s="27"/>
    </row>
    <row r="3" spans="1:29" x14ac:dyDescent="0.35">
      <c r="A3" s="278" t="s">
        <v>107</v>
      </c>
      <c r="B3" s="28"/>
      <c r="C3" s="28"/>
      <c r="D3" s="28"/>
      <c r="E3" s="28"/>
      <c r="F3" s="28"/>
      <c r="G3" s="28"/>
      <c r="H3" s="28"/>
      <c r="I3" s="28"/>
      <c r="J3" s="28"/>
      <c r="K3" s="28"/>
      <c r="O3" s="28"/>
      <c r="P3" s="28"/>
      <c r="U3" s="28"/>
      <c r="Z3" s="28"/>
    </row>
    <row r="4" spans="1:29" x14ac:dyDescent="0.35">
      <c r="A4" s="339" t="s">
        <v>241</v>
      </c>
      <c r="B4" s="327"/>
      <c r="C4" s="327"/>
      <c r="D4" s="327"/>
      <c r="E4" s="327"/>
      <c r="F4" s="327"/>
      <c r="G4" s="327"/>
      <c r="H4" s="327"/>
      <c r="I4" s="327"/>
      <c r="J4" s="327"/>
      <c r="K4" s="327"/>
      <c r="L4" s="225"/>
      <c r="M4" s="226"/>
      <c r="N4" s="225"/>
      <c r="O4" s="327"/>
      <c r="P4" s="327"/>
      <c r="Q4" s="225"/>
      <c r="R4" s="225"/>
      <c r="S4" s="225"/>
      <c r="T4" s="225"/>
      <c r="U4" s="327"/>
      <c r="V4" s="226"/>
      <c r="W4" s="225"/>
      <c r="X4" s="226"/>
      <c r="Y4" s="226"/>
      <c r="Z4" s="327"/>
      <c r="AA4" s="226"/>
      <c r="AB4" s="225"/>
      <c r="AC4" s="225"/>
    </row>
    <row r="5" spans="1:29" x14ac:dyDescent="0.35">
      <c r="A5" s="29"/>
      <c r="B5" s="29"/>
      <c r="C5" s="29"/>
      <c r="D5" s="29"/>
      <c r="E5" s="29"/>
      <c r="F5" s="29"/>
      <c r="G5" s="29"/>
      <c r="H5" s="29"/>
      <c r="I5" s="29"/>
      <c r="J5" s="29"/>
      <c r="K5" s="29"/>
      <c r="N5" s="218"/>
      <c r="O5" s="29"/>
      <c r="P5" s="29"/>
      <c r="U5" s="29"/>
      <c r="Z5" s="29"/>
    </row>
    <row r="6" spans="1:29" x14ac:dyDescent="0.35">
      <c r="A6" s="4" t="s">
        <v>3</v>
      </c>
      <c r="B6" s="104" t="s">
        <v>4</v>
      </c>
      <c r="C6" s="104" t="s">
        <v>5</v>
      </c>
      <c r="D6" s="104" t="s">
        <v>6</v>
      </c>
      <c r="E6" s="104" t="s">
        <v>7</v>
      </c>
      <c r="F6" s="253" t="s">
        <v>8</v>
      </c>
      <c r="G6" s="104" t="s">
        <v>9</v>
      </c>
      <c r="H6" s="104" t="s">
        <v>10</v>
      </c>
      <c r="I6" s="104" t="s">
        <v>11</v>
      </c>
      <c r="J6" s="104" t="s">
        <v>12</v>
      </c>
      <c r="K6" s="253" t="s">
        <v>13</v>
      </c>
      <c r="L6" s="206" t="s">
        <v>14</v>
      </c>
      <c r="M6" s="104" t="s">
        <v>15</v>
      </c>
      <c r="N6" s="104" t="s">
        <v>16</v>
      </c>
      <c r="O6" s="104" t="s">
        <v>17</v>
      </c>
      <c r="P6" s="253" t="s">
        <v>18</v>
      </c>
      <c r="Q6" s="206" t="s">
        <v>19</v>
      </c>
      <c r="R6" s="206" t="s">
        <v>20</v>
      </c>
      <c r="S6" s="206" t="s">
        <v>21</v>
      </c>
      <c r="T6" s="206" t="s">
        <v>193</v>
      </c>
      <c r="U6" s="253" t="s">
        <v>195</v>
      </c>
      <c r="V6" s="104" t="s">
        <v>224</v>
      </c>
      <c r="W6" s="206" t="s">
        <v>238</v>
      </c>
      <c r="X6" s="104" t="s">
        <v>242</v>
      </c>
      <c r="Y6" s="104" t="s">
        <v>252</v>
      </c>
      <c r="Z6" s="253" t="s">
        <v>253</v>
      </c>
      <c r="AA6" s="104" t="s">
        <v>259</v>
      </c>
      <c r="AB6" s="206" t="s">
        <v>265</v>
      </c>
      <c r="AC6" s="206" t="s">
        <v>267</v>
      </c>
    </row>
    <row r="7" spans="1:29" x14ac:dyDescent="0.35">
      <c r="A7" s="10"/>
      <c r="B7" s="30"/>
      <c r="C7" s="30"/>
      <c r="D7" s="30"/>
      <c r="E7" s="30"/>
      <c r="F7" s="254"/>
      <c r="G7" s="30"/>
      <c r="H7" s="30"/>
      <c r="I7" s="30"/>
      <c r="J7" s="30"/>
      <c r="K7" s="254"/>
      <c r="L7" s="207"/>
      <c r="M7" s="30"/>
      <c r="N7" s="30"/>
      <c r="O7" s="30"/>
      <c r="P7" s="254"/>
      <c r="Q7" s="207"/>
      <c r="R7" s="207"/>
      <c r="S7" s="207"/>
      <c r="T7" s="207"/>
      <c r="U7" s="254"/>
      <c r="V7" s="30"/>
      <c r="W7" s="207"/>
      <c r="X7" s="30"/>
      <c r="Y7" s="30"/>
      <c r="Z7" s="254"/>
      <c r="AA7" s="30"/>
      <c r="AB7" s="207"/>
      <c r="AC7" s="207"/>
    </row>
    <row r="8" spans="1:29" x14ac:dyDescent="0.35">
      <c r="A8" s="27" t="s">
        <v>108</v>
      </c>
      <c r="B8" s="81">
        <v>-1.7182100940524758</v>
      </c>
      <c r="C8" s="81">
        <v>-10.316804132431942</v>
      </c>
      <c r="D8" s="81">
        <v>2.3850999999999987</v>
      </c>
      <c r="E8" s="81">
        <v>4.1871528098735116</v>
      </c>
      <c r="F8" s="245">
        <v>-5.462761416610908</v>
      </c>
      <c r="G8" s="81">
        <v>-9.8518580778376013</v>
      </c>
      <c r="H8" s="81">
        <v>-3.2080924895616354</v>
      </c>
      <c r="I8" s="81">
        <v>13.501547676919664</v>
      </c>
      <c r="J8" s="81">
        <v>-8.4019999999999992</v>
      </c>
      <c r="K8" s="245">
        <v>-8.0079999999999991</v>
      </c>
      <c r="L8" s="79">
        <v>-9.8000000000000007</v>
      </c>
      <c r="M8" s="81">
        <v>15</v>
      </c>
      <c r="N8" s="81">
        <v>4.5999999999999996</v>
      </c>
      <c r="O8" s="81">
        <v>0.2</v>
      </c>
      <c r="P8" s="245">
        <v>10</v>
      </c>
      <c r="Q8" s="79">
        <v>-17.600000000000001</v>
      </c>
      <c r="R8" s="79">
        <v>-2.3804251766666593</v>
      </c>
      <c r="S8" s="79">
        <v>1.1039748799999782</v>
      </c>
      <c r="T8" s="79">
        <v>9.9</v>
      </c>
      <c r="U8" s="245">
        <v>-8.9764502966666821</v>
      </c>
      <c r="V8" s="81">
        <v>-11.93</v>
      </c>
      <c r="W8" s="79">
        <v>3.9</v>
      </c>
      <c r="X8" s="81">
        <v>208</v>
      </c>
      <c r="Y8" s="81">
        <v>-15.2736893669436</v>
      </c>
      <c r="Z8" s="245">
        <v>182.56319552509399</v>
      </c>
      <c r="AA8" s="81">
        <v>-2.9</v>
      </c>
      <c r="AB8" s="79">
        <v>-14.7</v>
      </c>
      <c r="AC8" s="79">
        <v>0.34318703000000095</v>
      </c>
    </row>
    <row r="9" spans="1:29" x14ac:dyDescent="0.35">
      <c r="A9" s="27" t="s">
        <v>109</v>
      </c>
      <c r="B9" s="81">
        <v>0.31118000000000007</v>
      </c>
      <c r="C9" s="81">
        <v>-4.743000000000052E-2</v>
      </c>
      <c r="D9" s="81">
        <v>0.12299000000000002</v>
      </c>
      <c r="E9" s="81">
        <v>5.76389</v>
      </c>
      <c r="F9" s="245">
        <v>6.1506300000000005</v>
      </c>
      <c r="G9" s="81">
        <v>0.30604000000000003</v>
      </c>
      <c r="H9" s="81">
        <v>0.44291000000000003</v>
      </c>
      <c r="I9" s="81">
        <v>-0.15722000000000003</v>
      </c>
      <c r="J9" s="81">
        <v>0</v>
      </c>
      <c r="K9" s="245">
        <v>0.6</v>
      </c>
      <c r="L9" s="79">
        <v>-0.4</v>
      </c>
      <c r="M9" s="81">
        <v>0.8</v>
      </c>
      <c r="N9" s="81">
        <v>0.6</v>
      </c>
      <c r="O9" s="81">
        <v>1.2</v>
      </c>
      <c r="P9" s="245">
        <v>2.2000000000000002</v>
      </c>
      <c r="Q9" s="79">
        <v>0.6</v>
      </c>
      <c r="R9" s="79">
        <v>-1.6020399999999999</v>
      </c>
      <c r="S9" s="79">
        <v>1.1485099999999999</v>
      </c>
      <c r="T9" s="79">
        <v>-25.1</v>
      </c>
      <c r="U9" s="245">
        <v>-24.953530000000001</v>
      </c>
      <c r="V9" s="81">
        <v>0.255</v>
      </c>
      <c r="W9" s="79">
        <v>0.6</v>
      </c>
      <c r="X9" s="81">
        <v>-0.2</v>
      </c>
      <c r="Y9" s="81">
        <v>-0.70725000000000005</v>
      </c>
      <c r="Z9" s="245">
        <v>-9.9830000000000002E-2</v>
      </c>
      <c r="AA9" s="81">
        <v>0.5</v>
      </c>
      <c r="AB9" s="79">
        <v>-0.1</v>
      </c>
      <c r="AC9" s="79">
        <v>-1.9077500000000001</v>
      </c>
    </row>
    <row r="10" spans="1:29" x14ac:dyDescent="0.35">
      <c r="A10" s="27" t="s">
        <v>110</v>
      </c>
      <c r="B10" s="81">
        <v>6.3391599999999997</v>
      </c>
      <c r="C10" s="81">
        <v>5.5140400000000005</v>
      </c>
      <c r="D10" s="81">
        <v>3.5367999999999991</v>
      </c>
      <c r="E10" s="81">
        <v>2.4707799999999986</v>
      </c>
      <c r="F10" s="245">
        <v>17.860779999999998</v>
      </c>
      <c r="G10" s="81">
        <v>3.14385</v>
      </c>
      <c r="H10" s="81">
        <v>3.3777000000000004</v>
      </c>
      <c r="I10" s="81">
        <v>3.4967400000000008</v>
      </c>
      <c r="J10" s="81">
        <v>3.6392199999999995</v>
      </c>
      <c r="K10" s="245">
        <v>13.65751</v>
      </c>
      <c r="L10" s="79">
        <v>3.7</v>
      </c>
      <c r="M10" s="81">
        <v>-2.1</v>
      </c>
      <c r="N10" s="81">
        <v>-0.4</v>
      </c>
      <c r="O10" s="81">
        <v>9.4</v>
      </c>
      <c r="P10" s="245">
        <v>10.7</v>
      </c>
      <c r="Q10" s="79">
        <v>7.1</v>
      </c>
      <c r="R10" s="79">
        <v>7.7496200000000011</v>
      </c>
      <c r="S10" s="79">
        <v>8.1766599999999983</v>
      </c>
      <c r="T10" s="79">
        <v>7.9</v>
      </c>
      <c r="U10" s="245">
        <v>31.02628</v>
      </c>
      <c r="V10" s="81">
        <v>8.516</v>
      </c>
      <c r="W10" s="79">
        <v>8.4</v>
      </c>
      <c r="X10" s="81">
        <v>5.4</v>
      </c>
      <c r="Y10" s="81">
        <v>8.0217200000000002</v>
      </c>
      <c r="Z10" s="245">
        <v>29.504989999999999</v>
      </c>
      <c r="AA10" s="81">
        <v>3.5</v>
      </c>
      <c r="AB10" s="79">
        <v>3.8</v>
      </c>
      <c r="AC10" s="79">
        <v>3.8085500000000003</v>
      </c>
    </row>
    <row r="11" spans="1:29" x14ac:dyDescent="0.35">
      <c r="A11" s="27" t="s">
        <v>111</v>
      </c>
      <c r="B11" s="81">
        <v>-4.3985000000000003</v>
      </c>
      <c r="C11" s="81">
        <v>-4.6230000000000002</v>
      </c>
      <c r="D11" s="81">
        <v>-18.3795</v>
      </c>
      <c r="E11" s="81">
        <v>-3.3481699999999983</v>
      </c>
      <c r="F11" s="245">
        <v>-30.749169999999999</v>
      </c>
      <c r="G11" s="81">
        <v>-2.1841999999999997</v>
      </c>
      <c r="H11" s="81">
        <v>-3.4436999999999998</v>
      </c>
      <c r="I11" s="81">
        <v>-2.5991000000000004</v>
      </c>
      <c r="J11" s="81">
        <v>-4.5718199999999998</v>
      </c>
      <c r="K11" s="245">
        <v>-12.798819999999999</v>
      </c>
      <c r="L11" s="79">
        <v>-3.4</v>
      </c>
      <c r="M11" s="81">
        <v>-3.8</v>
      </c>
      <c r="N11" s="81">
        <v>-3.1</v>
      </c>
      <c r="O11" s="81">
        <v>-7.5</v>
      </c>
      <c r="P11" s="245">
        <v>-17.8</v>
      </c>
      <c r="Q11" s="79">
        <v>-6.9</v>
      </c>
      <c r="R11" s="79">
        <v>-7.1993000000000009</v>
      </c>
      <c r="S11" s="79">
        <v>-8.620099999999999</v>
      </c>
      <c r="T11" s="79">
        <v>-7</v>
      </c>
      <c r="U11" s="245">
        <v>-29.7194</v>
      </c>
      <c r="V11" s="81">
        <v>-9.0860000000000003</v>
      </c>
      <c r="W11" s="79">
        <v>-8.9</v>
      </c>
      <c r="X11" s="81">
        <v>-2.6</v>
      </c>
      <c r="Y11" s="81">
        <v>-3.6114999999999999</v>
      </c>
      <c r="Z11" s="245">
        <v>-24.260750000000002</v>
      </c>
      <c r="AA11" s="81">
        <v>-4</v>
      </c>
      <c r="AB11" s="79">
        <v>-3.4</v>
      </c>
      <c r="AC11" s="79">
        <v>-4.1150000000000002</v>
      </c>
    </row>
    <row r="12" spans="1:29" x14ac:dyDescent="0.35">
      <c r="A12" s="27" t="s">
        <v>112</v>
      </c>
      <c r="B12" s="81">
        <v>0.24299000000000001</v>
      </c>
      <c r="C12" s="81">
        <v>0</v>
      </c>
      <c r="D12" s="81">
        <v>0.20199</v>
      </c>
      <c r="E12" s="81">
        <v>0.42601999999999995</v>
      </c>
      <c r="F12" s="245">
        <v>0.871</v>
      </c>
      <c r="G12" s="81">
        <v>3.0000000000000001E-3</v>
      </c>
      <c r="H12" s="81">
        <v>0</v>
      </c>
      <c r="I12" s="81">
        <v>7.0000000000000001E-3</v>
      </c>
      <c r="J12" s="81">
        <v>8.9999999999999993E-3</v>
      </c>
      <c r="K12" s="245">
        <v>1.9E-2</v>
      </c>
      <c r="L12" s="79">
        <v>0</v>
      </c>
      <c r="M12" s="81">
        <v>0.1</v>
      </c>
      <c r="N12" s="81">
        <v>0.1</v>
      </c>
      <c r="O12" s="81">
        <v>0.2</v>
      </c>
      <c r="P12" s="245">
        <v>0.3</v>
      </c>
      <c r="Q12" s="79">
        <v>0.3</v>
      </c>
      <c r="R12" s="79">
        <v>0.308</v>
      </c>
      <c r="S12" s="79">
        <v>0.76845000000000008</v>
      </c>
      <c r="T12" s="79">
        <v>0.8</v>
      </c>
      <c r="U12" s="245">
        <v>2.17645</v>
      </c>
      <c r="V12" s="81">
        <v>0.90700000000000003</v>
      </c>
      <c r="W12" s="79">
        <v>1.1000000000000001</v>
      </c>
      <c r="X12" s="81">
        <v>1.9</v>
      </c>
      <c r="Y12" s="81">
        <v>0.56132999999999944</v>
      </c>
      <c r="Z12" s="245">
        <v>4.4392299999999993</v>
      </c>
      <c r="AA12" s="81">
        <v>0.90700000000000003</v>
      </c>
      <c r="AB12" s="79">
        <v>0.4</v>
      </c>
      <c r="AC12" s="79">
        <v>0.69399999999999995</v>
      </c>
    </row>
    <row r="13" spans="1:29" x14ac:dyDescent="0.35">
      <c r="A13" s="27" t="s">
        <v>113</v>
      </c>
      <c r="B13" s="81">
        <v>0.90682000000000007</v>
      </c>
      <c r="C13" s="81">
        <v>1.11243</v>
      </c>
      <c r="D13" s="81">
        <v>9.9999999999909054E-6</v>
      </c>
      <c r="E13" s="81">
        <v>-4.3508900000000006</v>
      </c>
      <c r="F13" s="245">
        <v>-2.3316300000000001</v>
      </c>
      <c r="G13" s="81">
        <v>0.15098</v>
      </c>
      <c r="H13" s="81">
        <v>2.8085900000000001</v>
      </c>
      <c r="I13" s="81">
        <v>0.38842999999999983</v>
      </c>
      <c r="J13" s="81">
        <v>-2.3E-2</v>
      </c>
      <c r="K13" s="245">
        <v>-3.2869999999999999</v>
      </c>
      <c r="L13" s="79">
        <v>-1.5</v>
      </c>
      <c r="M13" s="81">
        <v>-0.4</v>
      </c>
      <c r="N13" s="81">
        <v>-0.4</v>
      </c>
      <c r="O13" s="81">
        <v>-0.5</v>
      </c>
      <c r="P13" s="245">
        <v>-2.8</v>
      </c>
      <c r="Q13" s="79">
        <v>0.2</v>
      </c>
      <c r="R13" s="79">
        <v>-0.2266999999999999</v>
      </c>
      <c r="S13" s="79">
        <v>-1.2239599999999999</v>
      </c>
      <c r="T13" s="79">
        <v>0.5</v>
      </c>
      <c r="U13" s="245">
        <v>-0.75065999999999988</v>
      </c>
      <c r="V13" s="81"/>
      <c r="W13" s="79"/>
      <c r="X13" s="81" t="s">
        <v>246</v>
      </c>
      <c r="Y13" s="81">
        <v>0</v>
      </c>
      <c r="Z13" s="245">
        <v>0</v>
      </c>
      <c r="AA13" s="81">
        <v>0</v>
      </c>
      <c r="AB13" s="79">
        <v>0</v>
      </c>
      <c r="AC13" s="79"/>
    </row>
    <row r="14" spans="1:29" x14ac:dyDescent="0.35">
      <c r="A14" s="27" t="s">
        <v>114</v>
      </c>
      <c r="B14" s="81"/>
      <c r="C14" s="81"/>
      <c r="D14" s="81"/>
      <c r="E14" s="81"/>
      <c r="F14" s="245"/>
      <c r="G14" s="81"/>
      <c r="H14" s="81"/>
      <c r="I14" s="81"/>
      <c r="J14" s="81"/>
      <c r="K14" s="245"/>
      <c r="L14" s="79"/>
      <c r="M14" s="81"/>
      <c r="N14" s="81"/>
      <c r="O14" s="81"/>
      <c r="P14" s="245"/>
      <c r="Q14" s="79"/>
      <c r="R14" s="79"/>
      <c r="S14" s="79">
        <v>1.595</v>
      </c>
      <c r="T14" s="79">
        <v>1.4</v>
      </c>
      <c r="U14" s="245">
        <v>2.9950000000000001</v>
      </c>
      <c r="V14" s="81"/>
      <c r="W14" s="79"/>
      <c r="X14" s="81" t="s">
        <v>246</v>
      </c>
      <c r="Y14" s="81">
        <v>0</v>
      </c>
      <c r="Z14" s="245">
        <v>0</v>
      </c>
      <c r="AA14" s="81">
        <v>0</v>
      </c>
      <c r="AB14" s="79">
        <v>0</v>
      </c>
      <c r="AC14" s="79"/>
    </row>
    <row r="15" spans="1:29" x14ac:dyDescent="0.35">
      <c r="A15" s="111" t="s">
        <v>115</v>
      </c>
      <c r="B15" s="81">
        <v>0</v>
      </c>
      <c r="C15" s="81">
        <v>-6.5469999999999997</v>
      </c>
      <c r="D15" s="81">
        <v>0</v>
      </c>
      <c r="E15" s="81">
        <v>0</v>
      </c>
      <c r="F15" s="245">
        <v>-6.5469999999999997</v>
      </c>
      <c r="G15" s="81">
        <v>0</v>
      </c>
      <c r="H15" s="81">
        <v>0</v>
      </c>
      <c r="I15" s="81">
        <v>-19.600000000000001</v>
      </c>
      <c r="J15" s="81">
        <v>-1.5</v>
      </c>
      <c r="K15" s="245">
        <v>-21.1</v>
      </c>
      <c r="L15" s="79">
        <v>0</v>
      </c>
      <c r="M15" s="81">
        <v>-10.7</v>
      </c>
      <c r="N15" s="81">
        <v>0</v>
      </c>
      <c r="O15" s="81">
        <v>0</v>
      </c>
      <c r="P15" s="245">
        <v>-10.7</v>
      </c>
      <c r="Q15" s="79">
        <v>0</v>
      </c>
      <c r="R15" s="79">
        <v>0</v>
      </c>
      <c r="S15" s="79">
        <v>-6.0000000000000001E-3</v>
      </c>
      <c r="T15" s="79">
        <v>-0.1</v>
      </c>
      <c r="U15" s="245">
        <v>-0.10600000000000001</v>
      </c>
      <c r="V15" s="81"/>
      <c r="W15" s="79"/>
      <c r="X15" s="81" t="s">
        <v>246</v>
      </c>
      <c r="Y15" s="81">
        <v>0</v>
      </c>
      <c r="Z15" s="245">
        <v>0</v>
      </c>
      <c r="AA15" s="81">
        <v>0</v>
      </c>
      <c r="AB15" s="79">
        <v>-1.5</v>
      </c>
      <c r="AC15" s="79">
        <v>6.8319999999999999</v>
      </c>
    </row>
    <row r="16" spans="1:29" x14ac:dyDescent="0.35">
      <c r="A16" s="27" t="s">
        <v>116</v>
      </c>
      <c r="B16" s="81">
        <v>1.4999999999999999E-2</v>
      </c>
      <c r="C16" s="81">
        <v>-1.1791800000000001</v>
      </c>
      <c r="D16" s="81">
        <v>5.4700000000000269E-3</v>
      </c>
      <c r="E16" s="81">
        <v>1.2016100000000001</v>
      </c>
      <c r="F16" s="245">
        <v>4.2900000000000098E-2</v>
      </c>
      <c r="G16" s="81">
        <v>2.1569999999999999E-2</v>
      </c>
      <c r="H16" s="81">
        <v>3.8601499999999995</v>
      </c>
      <c r="I16" s="81">
        <v>0</v>
      </c>
      <c r="J16" s="81">
        <v>1.9249400000000001</v>
      </c>
      <c r="K16" s="245">
        <v>5.8066599999999999</v>
      </c>
      <c r="L16" s="79">
        <v>0</v>
      </c>
      <c r="M16" s="81">
        <v>0</v>
      </c>
      <c r="N16" s="81">
        <v>0</v>
      </c>
      <c r="O16" s="81">
        <v>0</v>
      </c>
      <c r="P16" s="245">
        <v>0</v>
      </c>
      <c r="Q16" s="79">
        <v>0</v>
      </c>
      <c r="R16" s="79">
        <v>0</v>
      </c>
      <c r="S16" s="79">
        <v>1.4E-2</v>
      </c>
      <c r="T16" s="79">
        <v>0.4</v>
      </c>
      <c r="U16" s="245">
        <v>0.51400000000000001</v>
      </c>
      <c r="V16" s="81">
        <v>4.3999999999999997E-2</v>
      </c>
      <c r="W16" s="79">
        <v>0</v>
      </c>
      <c r="X16" s="81">
        <v>0.5</v>
      </c>
      <c r="Y16" s="81">
        <v>-2.9107000000000118</v>
      </c>
      <c r="Z16" s="245">
        <v>-234.18170000000001</v>
      </c>
      <c r="AA16" s="81">
        <v>0</v>
      </c>
      <c r="AB16" s="79">
        <v>15</v>
      </c>
      <c r="AC16" s="79">
        <v>1.5999999999985449E-4</v>
      </c>
    </row>
    <row r="17" spans="1:29" x14ac:dyDescent="0.35">
      <c r="A17" s="46" t="s">
        <v>244</v>
      </c>
      <c r="B17" s="81"/>
      <c r="C17" s="81"/>
      <c r="D17" s="81"/>
      <c r="E17" s="81"/>
      <c r="F17" s="245"/>
      <c r="G17" s="81"/>
      <c r="H17" s="81"/>
      <c r="I17" s="81"/>
      <c r="J17" s="81"/>
      <c r="K17" s="245"/>
      <c r="L17" s="79"/>
      <c r="M17" s="81"/>
      <c r="N17" s="81"/>
      <c r="O17" s="81"/>
      <c r="P17" s="245"/>
      <c r="Q17" s="79"/>
      <c r="R17" s="79"/>
      <c r="S17" s="79"/>
      <c r="T17" s="79"/>
      <c r="U17" s="245"/>
      <c r="V17" s="81"/>
      <c r="W17" s="79"/>
      <c r="X17" s="81">
        <v>-214.2</v>
      </c>
      <c r="Y17" s="81">
        <v>0</v>
      </c>
      <c r="Z17" s="245">
        <v>0</v>
      </c>
      <c r="AA17" s="81"/>
      <c r="AB17" s="79"/>
      <c r="AC17" s="79"/>
    </row>
    <row r="18" spans="1:29" x14ac:dyDescent="0.35">
      <c r="A18" s="26" t="s">
        <v>245</v>
      </c>
      <c r="B18" s="81"/>
      <c r="C18" s="81"/>
      <c r="D18" s="81"/>
      <c r="E18" s="81"/>
      <c r="F18" s="245"/>
      <c r="G18" s="81"/>
      <c r="H18" s="81"/>
      <c r="I18" s="81"/>
      <c r="J18" s="81"/>
      <c r="K18" s="245"/>
      <c r="L18" s="79"/>
      <c r="M18" s="81"/>
      <c r="N18" s="81"/>
      <c r="O18" s="81"/>
      <c r="P18" s="245"/>
      <c r="Q18" s="79"/>
      <c r="R18" s="79"/>
      <c r="S18" s="79"/>
      <c r="T18" s="79"/>
      <c r="U18" s="245"/>
      <c r="V18" s="81"/>
      <c r="W18" s="79"/>
      <c r="X18" s="81">
        <v>-22.3</v>
      </c>
      <c r="Y18" s="81"/>
      <c r="Z18" s="245"/>
      <c r="AA18" s="81"/>
      <c r="AB18" s="79"/>
      <c r="AC18" s="79"/>
    </row>
    <row r="19" spans="1:29" x14ac:dyDescent="0.35">
      <c r="A19" s="46" t="s">
        <v>117</v>
      </c>
      <c r="B19" s="81">
        <v>11.515180000000001</v>
      </c>
      <c r="C19" s="81">
        <v>12.009610000000004</v>
      </c>
      <c r="D19" s="81">
        <v>11.962489999999994</v>
      </c>
      <c r="E19" s="81">
        <v>12.760069999999999</v>
      </c>
      <c r="F19" s="245">
        <v>48.247349999999997</v>
      </c>
      <c r="G19" s="81">
        <v>13.00422</v>
      </c>
      <c r="H19" s="81">
        <v>14.25474</v>
      </c>
      <c r="I19" s="81">
        <v>18.032030000000006</v>
      </c>
      <c r="J19" s="81">
        <v>5.82</v>
      </c>
      <c r="K19" s="245">
        <v>51.1</v>
      </c>
      <c r="L19" s="79">
        <v>13.5</v>
      </c>
      <c r="M19" s="81">
        <v>12.8</v>
      </c>
      <c r="N19" s="81">
        <v>12.7</v>
      </c>
      <c r="O19" s="81">
        <v>12.5</v>
      </c>
      <c r="P19" s="245">
        <v>51.4</v>
      </c>
      <c r="Q19" s="79">
        <v>12.5</v>
      </c>
      <c r="R19" s="79">
        <v>12.697850000000003</v>
      </c>
      <c r="S19" s="79">
        <v>13.682849999999998</v>
      </c>
      <c r="T19" s="79">
        <v>13.4</v>
      </c>
      <c r="U19" s="245">
        <v>52.280700000000003</v>
      </c>
      <c r="V19" s="81">
        <v>17.329000000000001</v>
      </c>
      <c r="W19" s="79">
        <v>16.7</v>
      </c>
      <c r="X19" s="81">
        <v>3</v>
      </c>
      <c r="Y19" s="81">
        <v>5.4162799999999987</v>
      </c>
      <c r="Z19" s="245">
        <v>44.905329999999999</v>
      </c>
      <c r="AA19" s="81">
        <v>4.2</v>
      </c>
      <c r="AB19" s="79">
        <v>5.4</v>
      </c>
      <c r="AC19" s="79">
        <v>6.0117899999999969</v>
      </c>
    </row>
    <row r="20" spans="1:29" x14ac:dyDescent="0.35">
      <c r="A20" s="27" t="s">
        <v>118</v>
      </c>
      <c r="B20" s="81">
        <v>0</v>
      </c>
      <c r="C20" s="81">
        <v>0</v>
      </c>
      <c r="D20" s="81">
        <v>0</v>
      </c>
      <c r="E20" s="81">
        <v>0</v>
      </c>
      <c r="F20" s="245">
        <v>0</v>
      </c>
      <c r="G20" s="81">
        <v>0</v>
      </c>
      <c r="H20" s="81">
        <v>0</v>
      </c>
      <c r="I20" s="81">
        <v>0</v>
      </c>
      <c r="J20" s="81">
        <v>0</v>
      </c>
      <c r="K20" s="245">
        <v>0</v>
      </c>
      <c r="L20" s="79">
        <v>0</v>
      </c>
      <c r="M20" s="81">
        <v>0</v>
      </c>
      <c r="N20" s="81">
        <v>0</v>
      </c>
      <c r="O20" s="81">
        <v>0</v>
      </c>
      <c r="P20" s="245">
        <v>0</v>
      </c>
      <c r="Q20" s="79">
        <v>0</v>
      </c>
      <c r="R20" s="79">
        <v>0</v>
      </c>
      <c r="S20" s="79"/>
      <c r="T20" s="79"/>
      <c r="U20" s="245">
        <v>0</v>
      </c>
      <c r="V20" s="81"/>
      <c r="W20" s="79"/>
      <c r="X20" s="81"/>
      <c r="Y20" s="81"/>
      <c r="Z20" s="245"/>
      <c r="AA20" s="81"/>
      <c r="AB20" s="79"/>
      <c r="AC20" s="79"/>
    </row>
    <row r="21" spans="1:29" x14ac:dyDescent="0.35">
      <c r="A21" s="27" t="s">
        <v>119</v>
      </c>
      <c r="B21" s="81">
        <v>-5.1833</v>
      </c>
      <c r="C21" s="81">
        <v>2.2568000000000001</v>
      </c>
      <c r="D21" s="81">
        <v>1.6648000000000001</v>
      </c>
      <c r="E21" s="81">
        <v>1.5755299999999999</v>
      </c>
      <c r="F21" s="245">
        <v>0.31383</v>
      </c>
      <c r="G21" s="81">
        <v>-1.1619999999999998E-2</v>
      </c>
      <c r="H21" s="81">
        <v>-0.10904999999999999</v>
      </c>
      <c r="I21" s="81">
        <v>-0.18777999999999997</v>
      </c>
      <c r="J21" s="81">
        <v>2.589E-2</v>
      </c>
      <c r="K21" s="245">
        <v>-0.25600000000000001</v>
      </c>
      <c r="L21" s="79">
        <v>0.1</v>
      </c>
      <c r="M21" s="81">
        <v>6.1</v>
      </c>
      <c r="N21" s="81">
        <v>2.1</v>
      </c>
      <c r="O21" s="81">
        <v>0.9</v>
      </c>
      <c r="P21" s="245">
        <v>9.1999999999999993</v>
      </c>
      <c r="Q21" s="79">
        <v>0</v>
      </c>
      <c r="R21" s="79">
        <v>0</v>
      </c>
      <c r="S21" s="79">
        <v>-0.15307999999999999</v>
      </c>
      <c r="T21" s="79">
        <v>0.1</v>
      </c>
      <c r="U21" s="245">
        <v>-5.3079999999999988E-2</v>
      </c>
      <c r="V21" s="81">
        <v>-0.24099999999999999</v>
      </c>
      <c r="W21" s="79">
        <v>0</v>
      </c>
      <c r="X21" s="81">
        <v>0.1</v>
      </c>
      <c r="Y21" s="81">
        <v>0</v>
      </c>
      <c r="Z21" s="245">
        <v>0</v>
      </c>
      <c r="AA21" s="81">
        <v>-2.2999999999999998</v>
      </c>
      <c r="AB21" s="79">
        <v>0.5</v>
      </c>
      <c r="AC21" s="79">
        <v>-5.9928600000000003</v>
      </c>
    </row>
    <row r="22" spans="1:29" ht="29" x14ac:dyDescent="0.35">
      <c r="A22" s="31" t="s">
        <v>120</v>
      </c>
      <c r="B22" s="81">
        <v>-3.1964300000000132</v>
      </c>
      <c r="C22" s="81">
        <v>-25.10229</v>
      </c>
      <c r="D22" s="81">
        <v>-36.015159999999995</v>
      </c>
      <c r="E22" s="81">
        <v>-15.124650000000038</v>
      </c>
      <c r="F22" s="245">
        <v>-79.438530000000043</v>
      </c>
      <c r="G22" s="81">
        <v>-8.1417519221623955</v>
      </c>
      <c r="H22" s="81">
        <v>-30.928647510438349</v>
      </c>
      <c r="I22" s="81">
        <v>-1.3615076769196677</v>
      </c>
      <c r="J22" s="81">
        <v>8.8249999999999993</v>
      </c>
      <c r="K22" s="245">
        <v>-31.6</v>
      </c>
      <c r="L22" s="79">
        <v>-4.9000000000000004</v>
      </c>
      <c r="M22" s="81">
        <v>-23</v>
      </c>
      <c r="N22" s="81">
        <v>-15.7</v>
      </c>
      <c r="O22" s="81">
        <v>2.8</v>
      </c>
      <c r="P22" s="245">
        <v>-40.799999999999997</v>
      </c>
      <c r="Q22" s="79">
        <v>-1.6</v>
      </c>
      <c r="R22" s="79">
        <v>-24.244090000000003</v>
      </c>
      <c r="S22" s="79">
        <v>3.8076500000000015</v>
      </c>
      <c r="T22" s="79">
        <v>45.1</v>
      </c>
      <c r="U22" s="245">
        <v>22.963559999999998</v>
      </c>
      <c r="V22" s="81">
        <v>-7.266</v>
      </c>
      <c r="W22" s="79">
        <v>-19</v>
      </c>
      <c r="X22" s="81">
        <v>23.9</v>
      </c>
      <c r="Y22" s="81">
        <v>6.7592400000000001</v>
      </c>
      <c r="Z22" s="245">
        <v>9.3222400000000007</v>
      </c>
      <c r="AA22" s="81">
        <v>-10.799999999999999</v>
      </c>
      <c r="AB22" s="79">
        <v>-1.6</v>
      </c>
      <c r="AC22" s="79">
        <v>-5.3024700000000085</v>
      </c>
    </row>
    <row r="23" spans="1:29" x14ac:dyDescent="0.35">
      <c r="A23" s="32" t="s">
        <v>121</v>
      </c>
      <c r="B23" s="105">
        <v>4.8338899059475109</v>
      </c>
      <c r="C23" s="105">
        <v>-26.922824132431938</v>
      </c>
      <c r="D23" s="105">
        <v>-34.515010000000004</v>
      </c>
      <c r="E23" s="105">
        <v>5.561342809873473</v>
      </c>
      <c r="F23" s="255">
        <v>-51.04260141661095</v>
      </c>
      <c r="G23" s="105">
        <v>-3.5597699999999968</v>
      </c>
      <c r="H23" s="105">
        <v>-12.945399999999983</v>
      </c>
      <c r="I23" s="105">
        <v>11.520140000000003</v>
      </c>
      <c r="J23" s="105">
        <v>5.67</v>
      </c>
      <c r="K23" s="255">
        <v>0.7</v>
      </c>
      <c r="L23" s="208">
        <v>-2.7000000000000006</v>
      </c>
      <c r="M23" s="208">
        <v>-5.1999999999999957</v>
      </c>
      <c r="N23" s="208">
        <v>0.5</v>
      </c>
      <c r="O23" s="208">
        <v>19.2</v>
      </c>
      <c r="P23" s="255">
        <v>11.7</v>
      </c>
      <c r="Q23" s="208">
        <v>-5.4</v>
      </c>
      <c r="R23" s="208">
        <v>-14.897085176666661</v>
      </c>
      <c r="S23" s="208">
        <v>20.29395487999998</v>
      </c>
      <c r="T23" s="208">
        <v>47.300000000000004</v>
      </c>
      <c r="U23" s="255">
        <v>47.396869703333323</v>
      </c>
      <c r="V23" s="105">
        <v>-1.4719999999999978</v>
      </c>
      <c r="W23" s="208">
        <v>2.6999999999999971</v>
      </c>
      <c r="X23" s="105">
        <v>3.400000000000039</v>
      </c>
      <c r="Y23" s="105">
        <v>-1.7445693669436491</v>
      </c>
      <c r="Z23" s="255">
        <v>12.192705525094334</v>
      </c>
      <c r="AA23" s="105">
        <v>-10.693</v>
      </c>
      <c r="AB23" s="208">
        <v>3.8000000000000003</v>
      </c>
      <c r="AC23" s="208">
        <f>SUM(AC8:AC22)</f>
        <v>0.37160702999998918</v>
      </c>
    </row>
    <row r="24" spans="1:29" x14ac:dyDescent="0.35">
      <c r="A24" s="27"/>
      <c r="B24" s="106"/>
      <c r="C24" s="106"/>
      <c r="D24" s="106"/>
      <c r="E24" s="106"/>
      <c r="F24" s="256"/>
      <c r="G24" s="106"/>
      <c r="H24" s="106"/>
      <c r="I24" s="106"/>
      <c r="J24" s="106"/>
      <c r="K24" s="256"/>
      <c r="L24" s="209"/>
      <c r="M24" s="106">
        <v>0</v>
      </c>
      <c r="N24" s="106"/>
      <c r="O24" s="106"/>
      <c r="P24" s="256"/>
      <c r="Q24" s="209"/>
      <c r="R24" s="209"/>
      <c r="S24" s="209"/>
      <c r="T24" s="209"/>
      <c r="U24" s="256">
        <v>0</v>
      </c>
      <c r="V24" s="106"/>
      <c r="W24" s="209"/>
      <c r="X24" s="106"/>
      <c r="Y24" s="106"/>
      <c r="Z24" s="256"/>
      <c r="AA24" s="106"/>
      <c r="AB24" s="209"/>
      <c r="AC24" s="209"/>
    </row>
    <row r="25" spans="1:29" x14ac:dyDescent="0.35">
      <c r="A25" s="27" t="s">
        <v>122</v>
      </c>
      <c r="B25" s="81">
        <v>-5.1749999999999998</v>
      </c>
      <c r="C25" s="81">
        <v>-0.70118000000000025</v>
      </c>
      <c r="D25" s="81">
        <v>-3.8713899999999994</v>
      </c>
      <c r="E25" s="81">
        <v>-11.90643</v>
      </c>
      <c r="F25" s="245">
        <v>-21.654</v>
      </c>
      <c r="G25" s="81">
        <v>-55.15</v>
      </c>
      <c r="H25" s="81">
        <v>-4.1591299999999976</v>
      </c>
      <c r="I25" s="81">
        <v>-5.2394100000000039</v>
      </c>
      <c r="J25" s="81">
        <v>-14.137510000000002</v>
      </c>
      <c r="K25" s="245">
        <v>-78.686050000000009</v>
      </c>
      <c r="L25" s="79">
        <v>-6</v>
      </c>
      <c r="M25" s="81">
        <v>-7.7</v>
      </c>
      <c r="N25" s="81">
        <v>-10.6</v>
      </c>
      <c r="O25" s="81">
        <v>-15.8</v>
      </c>
      <c r="P25" s="245">
        <v>-40</v>
      </c>
      <c r="Q25" s="79">
        <v>-8.1999999999999993</v>
      </c>
      <c r="R25" s="79">
        <v>-6.0834199999999994</v>
      </c>
      <c r="S25" s="79">
        <v>-7.4580000000000002</v>
      </c>
      <c r="T25" s="79">
        <v>-24.2</v>
      </c>
      <c r="U25" s="245">
        <v>-45.941419999999994</v>
      </c>
      <c r="V25" s="81">
        <v>-4.3499999999999996</v>
      </c>
      <c r="W25" s="79">
        <v>-3.7</v>
      </c>
      <c r="X25" s="81">
        <v>-1.5</v>
      </c>
      <c r="Y25" s="81">
        <v>-2.6259999999999999</v>
      </c>
      <c r="Z25" s="256">
        <v>-20.42803</v>
      </c>
      <c r="AA25" s="81">
        <v>-1.5</v>
      </c>
      <c r="AB25" s="79">
        <v>-2</v>
      </c>
      <c r="AC25" s="79">
        <v>-3.9999999999963622E-4</v>
      </c>
    </row>
    <row r="26" spans="1:29" x14ac:dyDescent="0.35">
      <c r="A26" s="27" t="s">
        <v>123</v>
      </c>
      <c r="B26" s="81">
        <v>0</v>
      </c>
      <c r="C26" s="81">
        <v>0</v>
      </c>
      <c r="D26" s="81">
        <v>0</v>
      </c>
      <c r="E26" s="81">
        <v>0</v>
      </c>
      <c r="F26" s="245">
        <v>0</v>
      </c>
      <c r="G26" s="81">
        <v>0</v>
      </c>
      <c r="H26" s="81">
        <v>0</v>
      </c>
      <c r="I26" s="81">
        <v>0</v>
      </c>
      <c r="J26" s="81">
        <v>0</v>
      </c>
      <c r="K26" s="245">
        <v>0</v>
      </c>
      <c r="L26" s="79">
        <v>0</v>
      </c>
      <c r="M26" s="79">
        <v>-2</v>
      </c>
      <c r="N26" s="81">
        <v>0</v>
      </c>
      <c r="O26" s="81">
        <v>0</v>
      </c>
      <c r="P26" s="245">
        <v>-2</v>
      </c>
      <c r="Q26" s="79">
        <v>0</v>
      </c>
      <c r="R26" s="79">
        <v>0</v>
      </c>
      <c r="S26" s="79"/>
      <c r="T26" s="79"/>
      <c r="U26" s="245">
        <v>0</v>
      </c>
      <c r="V26" s="81"/>
      <c r="W26" s="79"/>
      <c r="X26" s="81"/>
      <c r="Y26" s="81">
        <v>-0.18820000000001202</v>
      </c>
      <c r="Z26" s="245">
        <v>-0.41899999999999998</v>
      </c>
      <c r="AA26" s="81"/>
      <c r="AB26" s="79"/>
      <c r="AC26" s="79">
        <v>-0.71</v>
      </c>
    </row>
    <row r="27" spans="1:29" x14ac:dyDescent="0.35">
      <c r="A27" s="27" t="s">
        <v>124</v>
      </c>
      <c r="B27" s="81">
        <v>0</v>
      </c>
      <c r="C27" s="81">
        <v>7.9450000000000003</v>
      </c>
      <c r="D27" s="81">
        <v>-10</v>
      </c>
      <c r="E27" s="81">
        <v>0</v>
      </c>
      <c r="F27" s="245">
        <v>-2.0550000000000002</v>
      </c>
      <c r="G27" s="81">
        <v>-0.58299999999999996</v>
      </c>
      <c r="H27" s="81">
        <v>-0.376</v>
      </c>
      <c r="I27" s="81">
        <v>-0.48799999999999999</v>
      </c>
      <c r="J27" s="81">
        <v>-0.97355000000000014</v>
      </c>
      <c r="K27" s="245">
        <v>-2.42055</v>
      </c>
      <c r="L27" s="79">
        <v>-1.4</v>
      </c>
      <c r="M27" s="81">
        <v>-0.7</v>
      </c>
      <c r="N27" s="81">
        <v>0</v>
      </c>
      <c r="O27" s="81">
        <v>-0.5</v>
      </c>
      <c r="P27" s="245">
        <v>-2.6</v>
      </c>
      <c r="Q27" s="79">
        <v>-0.2</v>
      </c>
      <c r="R27" s="79">
        <v>-0.59327999999999992</v>
      </c>
      <c r="S27" s="79">
        <v>-2.3780000000000001</v>
      </c>
      <c r="T27" s="79">
        <v>-0.2</v>
      </c>
      <c r="U27" s="245">
        <v>-3.3712800000000005</v>
      </c>
      <c r="V27" s="81">
        <v>-0.25</v>
      </c>
      <c r="W27" s="79">
        <v>-0.1</v>
      </c>
      <c r="X27" s="81">
        <v>-0.4</v>
      </c>
      <c r="Y27" s="81">
        <v>-0.17499999999999999</v>
      </c>
      <c r="Z27" s="245">
        <v>-2.6365400000000001</v>
      </c>
      <c r="AA27" s="81">
        <v>-0.8</v>
      </c>
      <c r="AB27" s="79">
        <v>-0.3</v>
      </c>
      <c r="AC27" s="79">
        <v>-0.222</v>
      </c>
    </row>
    <row r="28" spans="1:29" x14ac:dyDescent="0.35">
      <c r="A28" s="27" t="s">
        <v>125</v>
      </c>
      <c r="B28" s="81">
        <v>0</v>
      </c>
      <c r="C28" s="81">
        <v>0</v>
      </c>
      <c r="D28" s="81">
        <v>0</v>
      </c>
      <c r="E28" s="81">
        <v>0</v>
      </c>
      <c r="F28" s="245">
        <v>0</v>
      </c>
      <c r="G28" s="81">
        <v>0</v>
      </c>
      <c r="H28" s="81">
        <v>0</v>
      </c>
      <c r="I28" s="81">
        <v>0</v>
      </c>
      <c r="J28" s="81">
        <v>0</v>
      </c>
      <c r="K28" s="245">
        <v>0</v>
      </c>
      <c r="L28" s="79">
        <v>0</v>
      </c>
      <c r="M28" s="81">
        <v>0</v>
      </c>
      <c r="N28" s="81">
        <v>0</v>
      </c>
      <c r="O28" s="81">
        <v>0</v>
      </c>
      <c r="P28" s="245">
        <v>0</v>
      </c>
      <c r="Q28" s="79"/>
      <c r="R28" s="79">
        <v>0</v>
      </c>
      <c r="S28" s="79"/>
      <c r="T28" s="79"/>
      <c r="U28" s="245">
        <v>0</v>
      </c>
      <c r="V28" s="81"/>
      <c r="W28" s="79"/>
      <c r="X28" s="81"/>
      <c r="Y28" s="81"/>
      <c r="Z28" s="245"/>
      <c r="AA28" s="81"/>
      <c r="AB28" s="79"/>
      <c r="AC28" s="79"/>
    </row>
    <row r="29" spans="1:29" x14ac:dyDescent="0.35">
      <c r="A29" s="27" t="s">
        <v>126</v>
      </c>
      <c r="B29" s="81">
        <v>0</v>
      </c>
      <c r="C29" s="81">
        <v>0</v>
      </c>
      <c r="D29" s="81">
        <v>0</v>
      </c>
      <c r="E29" s="81">
        <v>0</v>
      </c>
      <c r="F29" s="245">
        <v>0</v>
      </c>
      <c r="G29" s="81">
        <v>0</v>
      </c>
      <c r="H29" s="81">
        <v>0</v>
      </c>
      <c r="I29" s="81">
        <v>0</v>
      </c>
      <c r="J29" s="81">
        <v>0</v>
      </c>
      <c r="K29" s="245">
        <v>0</v>
      </c>
      <c r="L29" s="79">
        <v>0</v>
      </c>
      <c r="M29" s="81">
        <v>0</v>
      </c>
      <c r="N29" s="81">
        <v>0</v>
      </c>
      <c r="O29" s="81">
        <v>0</v>
      </c>
      <c r="P29" s="245">
        <v>0</v>
      </c>
      <c r="Q29" s="79"/>
      <c r="R29" s="79">
        <v>0</v>
      </c>
      <c r="S29" s="79"/>
      <c r="T29" s="79"/>
      <c r="U29" s="245">
        <v>0</v>
      </c>
      <c r="V29" s="81"/>
      <c r="W29" s="79"/>
      <c r="X29" s="81"/>
      <c r="Z29" s="245"/>
      <c r="AA29" s="81"/>
      <c r="AB29" s="79"/>
      <c r="AC29" s="79"/>
    </row>
    <row r="30" spans="1:29" x14ac:dyDescent="0.35">
      <c r="A30" s="27" t="s">
        <v>127</v>
      </c>
      <c r="B30" s="81"/>
      <c r="C30" s="81"/>
      <c r="D30" s="81"/>
      <c r="E30" s="81"/>
      <c r="F30" s="245"/>
      <c r="G30" s="81"/>
      <c r="H30" s="81"/>
      <c r="I30" s="81"/>
      <c r="J30" s="81"/>
      <c r="K30" s="245"/>
      <c r="L30" s="79"/>
      <c r="M30" s="81"/>
      <c r="N30" s="81"/>
      <c r="O30" s="81"/>
      <c r="P30" s="245"/>
      <c r="Q30" s="79"/>
      <c r="R30" s="79"/>
      <c r="S30" s="79">
        <v>-0.20799999999999999</v>
      </c>
      <c r="T30" s="79">
        <v>-0.1</v>
      </c>
      <c r="U30" s="245">
        <v>-0.308</v>
      </c>
      <c r="V30" s="81"/>
      <c r="W30" s="79"/>
      <c r="X30" s="81">
        <v>-0.2</v>
      </c>
      <c r="Y30" s="81">
        <v>-0.59099999999999997</v>
      </c>
      <c r="Z30" s="245">
        <v>-0.59099999999999997</v>
      </c>
      <c r="AA30" s="81">
        <v>-0.1</v>
      </c>
      <c r="AB30" s="79">
        <v>-0.4</v>
      </c>
      <c r="AC30" s="79"/>
    </row>
    <row r="31" spans="1:29" x14ac:dyDescent="0.35">
      <c r="A31" s="111" t="s">
        <v>128</v>
      </c>
      <c r="B31" s="81">
        <v>0.15870000000000073</v>
      </c>
      <c r="C31" s="81">
        <v>21.6343</v>
      </c>
      <c r="D31" s="81">
        <v>0</v>
      </c>
      <c r="E31" s="81">
        <v>0.219</v>
      </c>
      <c r="F31" s="245">
        <v>22.012</v>
      </c>
      <c r="G31" s="81">
        <v>0</v>
      </c>
      <c r="H31" s="81">
        <v>0</v>
      </c>
      <c r="I31" s="81">
        <v>0</v>
      </c>
      <c r="J31" s="81">
        <v>1.9</v>
      </c>
      <c r="K31" s="245">
        <v>1.9</v>
      </c>
      <c r="L31" s="79">
        <v>0</v>
      </c>
      <c r="M31" s="79">
        <v>0</v>
      </c>
      <c r="N31" s="81">
        <v>0</v>
      </c>
      <c r="O31" s="81">
        <v>0</v>
      </c>
      <c r="P31" s="245">
        <v>0</v>
      </c>
      <c r="Q31" s="79"/>
      <c r="R31" s="79">
        <v>0</v>
      </c>
      <c r="S31" s="79"/>
      <c r="T31" s="79">
        <v>0.6</v>
      </c>
      <c r="U31" s="245">
        <v>0.6</v>
      </c>
      <c r="V31" s="81"/>
      <c r="W31" s="79"/>
      <c r="X31" s="81"/>
      <c r="Y31" s="81"/>
      <c r="Z31" s="245"/>
      <c r="AA31" s="81"/>
      <c r="AB31" s="79"/>
      <c r="AC31" s="79"/>
    </row>
    <row r="32" spans="1:29" x14ac:dyDescent="0.35">
      <c r="A32" s="46" t="s">
        <v>247</v>
      </c>
      <c r="B32" s="81"/>
      <c r="C32" s="81"/>
      <c r="D32" s="81"/>
      <c r="E32" s="81"/>
      <c r="F32" s="245"/>
      <c r="G32" s="81"/>
      <c r="H32" s="81"/>
      <c r="I32" s="81"/>
      <c r="J32" s="81"/>
      <c r="K32" s="245"/>
      <c r="L32" s="79"/>
      <c r="M32" s="79"/>
      <c r="N32" s="81"/>
      <c r="O32" s="81"/>
      <c r="P32" s="245"/>
      <c r="Q32" s="79"/>
      <c r="R32" s="79"/>
      <c r="S32" s="79"/>
      <c r="T32" s="79"/>
      <c r="U32" s="245"/>
      <c r="V32" s="81"/>
      <c r="W32" s="79"/>
      <c r="X32" s="81">
        <v>413.2</v>
      </c>
      <c r="Y32" s="81"/>
      <c r="Z32" s="245">
        <v>404.07</v>
      </c>
      <c r="AA32" s="81"/>
      <c r="AB32" s="79"/>
      <c r="AC32" s="79"/>
    </row>
    <row r="33" spans="1:29" x14ac:dyDescent="0.35">
      <c r="A33" s="46" t="s">
        <v>268</v>
      </c>
      <c r="B33" s="81"/>
      <c r="C33" s="81"/>
      <c r="D33" s="81"/>
      <c r="E33" s="81"/>
      <c r="F33" s="245"/>
      <c r="G33" s="81"/>
      <c r="H33" s="81"/>
      <c r="I33" s="81"/>
      <c r="J33" s="81"/>
      <c r="K33" s="245"/>
      <c r="L33" s="79"/>
      <c r="M33" s="79"/>
      <c r="N33" s="81"/>
      <c r="O33" s="81"/>
      <c r="P33" s="245"/>
      <c r="Q33" s="79"/>
      <c r="R33" s="79"/>
      <c r="S33" s="79"/>
      <c r="T33" s="79"/>
      <c r="U33" s="245"/>
      <c r="V33" s="81"/>
      <c r="W33" s="79"/>
      <c r="X33" s="81"/>
      <c r="Y33" s="81"/>
      <c r="Z33" s="245"/>
      <c r="AA33" s="81"/>
      <c r="AB33" s="79"/>
      <c r="AC33" s="79">
        <v>-7.3250000000000002</v>
      </c>
    </row>
    <row r="34" spans="1:29" x14ac:dyDescent="0.35">
      <c r="A34" s="111" t="s">
        <v>129</v>
      </c>
      <c r="B34" s="81"/>
      <c r="C34" s="81"/>
      <c r="D34" s="81"/>
      <c r="E34" s="81"/>
      <c r="F34" s="245"/>
      <c r="G34" s="81"/>
      <c r="H34" s="81"/>
      <c r="I34" s="81"/>
      <c r="J34" s="81"/>
      <c r="K34" s="245"/>
      <c r="L34" s="79">
        <v>0</v>
      </c>
      <c r="M34" s="81">
        <v>-11.1</v>
      </c>
      <c r="N34" s="81">
        <v>0</v>
      </c>
      <c r="O34" s="81">
        <v>0</v>
      </c>
      <c r="P34" s="245">
        <v>-11.1</v>
      </c>
      <c r="Q34" s="79"/>
      <c r="R34" s="79">
        <v>0</v>
      </c>
      <c r="S34" s="79"/>
      <c r="T34" s="79"/>
      <c r="U34" s="245">
        <v>0</v>
      </c>
      <c r="V34" s="81"/>
      <c r="W34" s="79"/>
      <c r="X34" s="81"/>
      <c r="Y34" s="81"/>
      <c r="Z34" s="245"/>
      <c r="AA34" s="81"/>
      <c r="AB34" s="79"/>
      <c r="AC34" s="79"/>
    </row>
    <row r="35" spans="1:29" x14ac:dyDescent="0.35">
      <c r="A35" s="111" t="s">
        <v>130</v>
      </c>
      <c r="B35" s="81">
        <v>0</v>
      </c>
      <c r="C35" s="81">
        <v>0</v>
      </c>
      <c r="D35" s="81">
        <v>0</v>
      </c>
      <c r="E35" s="81">
        <v>0</v>
      </c>
      <c r="F35" s="245">
        <v>0</v>
      </c>
      <c r="G35" s="81">
        <v>0</v>
      </c>
      <c r="H35" s="81">
        <v>0</v>
      </c>
      <c r="I35" s="81">
        <v>0</v>
      </c>
      <c r="J35" s="81">
        <v>0</v>
      </c>
      <c r="K35" s="245">
        <v>0</v>
      </c>
      <c r="L35" s="81">
        <v>0</v>
      </c>
      <c r="M35" s="81">
        <v>0</v>
      </c>
      <c r="N35" s="81">
        <v>0</v>
      </c>
      <c r="O35" s="81">
        <v>2.8</v>
      </c>
      <c r="P35" s="245">
        <v>2.8</v>
      </c>
      <c r="Q35" s="81"/>
      <c r="R35" s="79">
        <v>0</v>
      </c>
      <c r="S35" s="79"/>
      <c r="T35" s="79"/>
      <c r="U35" s="245">
        <v>0</v>
      </c>
      <c r="V35" s="81"/>
      <c r="W35" s="81"/>
      <c r="X35" s="81"/>
      <c r="Y35" s="81"/>
      <c r="Z35" s="245"/>
      <c r="AA35" s="81"/>
      <c r="AB35" s="81"/>
      <c r="AC35" s="81"/>
    </row>
    <row r="36" spans="1:29" x14ac:dyDescent="0.35">
      <c r="A36" s="111" t="s">
        <v>131</v>
      </c>
      <c r="B36" s="81">
        <v>-3.9999999999997698E-4</v>
      </c>
      <c r="C36" s="81">
        <v>3.2000000000004979E-4</v>
      </c>
      <c r="D36" s="81">
        <v>0</v>
      </c>
      <c r="E36" s="81">
        <v>-0.35592000000000007</v>
      </c>
      <c r="F36" s="245">
        <v>-0.35599999999999998</v>
      </c>
      <c r="G36" s="81">
        <v>2.5000000000000001E-2</v>
      </c>
      <c r="H36" s="81">
        <v>0</v>
      </c>
      <c r="I36" s="81">
        <v>-3.0000000000000001E-3</v>
      </c>
      <c r="J36" s="81">
        <v>0</v>
      </c>
      <c r="K36" s="245">
        <v>2.1999999999999999E-2</v>
      </c>
      <c r="L36" s="79">
        <v>0</v>
      </c>
      <c r="M36" s="81">
        <v>0</v>
      </c>
      <c r="N36" s="81">
        <v>0</v>
      </c>
      <c r="O36" s="81">
        <v>0</v>
      </c>
      <c r="P36" s="245">
        <v>2.1999999999999999E-2</v>
      </c>
      <c r="Q36" s="79"/>
      <c r="R36" s="79">
        <v>0</v>
      </c>
      <c r="S36" s="79"/>
      <c r="T36" s="79"/>
      <c r="U36" s="245">
        <v>0</v>
      </c>
      <c r="V36" s="81"/>
      <c r="W36" s="79"/>
      <c r="X36" s="81">
        <v>-1.1000000000000001</v>
      </c>
      <c r="Y36" s="81">
        <v>0.40060000000000001</v>
      </c>
      <c r="Z36" s="245">
        <v>-0.69233</v>
      </c>
      <c r="AA36" s="81"/>
      <c r="AB36" s="79"/>
      <c r="AC36" s="79"/>
    </row>
    <row r="37" spans="1:29" x14ac:dyDescent="0.35">
      <c r="A37" s="46" t="s">
        <v>248</v>
      </c>
      <c r="B37" s="81"/>
      <c r="C37" s="81"/>
      <c r="D37" s="81"/>
      <c r="E37" s="81"/>
      <c r="F37" s="245"/>
      <c r="G37" s="81"/>
      <c r="H37" s="81"/>
      <c r="I37" s="81"/>
      <c r="J37" s="81"/>
      <c r="K37" s="245"/>
      <c r="L37" s="79"/>
      <c r="M37" s="81"/>
      <c r="N37" s="81"/>
      <c r="O37" s="81"/>
      <c r="P37" s="245"/>
      <c r="Q37" s="79"/>
      <c r="R37" s="79"/>
      <c r="S37" s="79"/>
      <c r="T37" s="79"/>
      <c r="U37" s="245"/>
      <c r="V37" s="81"/>
      <c r="W37" s="79"/>
      <c r="X37" s="81">
        <v>-3.6</v>
      </c>
      <c r="Y37" s="81"/>
      <c r="Z37" s="245"/>
      <c r="AA37" s="81"/>
      <c r="AB37" s="79"/>
      <c r="AC37" s="79"/>
    </row>
    <row r="38" spans="1:29" x14ac:dyDescent="0.35">
      <c r="A38" s="32" t="s">
        <v>132</v>
      </c>
      <c r="B38" s="105">
        <v>-5.0166999999999993</v>
      </c>
      <c r="C38" s="105">
        <v>28.878439999999998</v>
      </c>
      <c r="D38" s="105">
        <v>-13.87139</v>
      </c>
      <c r="E38" s="105">
        <v>-12.04335</v>
      </c>
      <c r="F38" s="255">
        <v>-2.0529999999999999</v>
      </c>
      <c r="G38" s="105">
        <v>-55.707999999999998</v>
      </c>
      <c r="H38" s="105">
        <v>-4.535129999999997</v>
      </c>
      <c r="I38" s="105">
        <v>-5.7304100000000036</v>
      </c>
      <c r="J38" s="105">
        <v>-13.211</v>
      </c>
      <c r="K38" s="255">
        <v>-79.2</v>
      </c>
      <c r="L38" s="208">
        <v>-7.4</v>
      </c>
      <c r="M38" s="105">
        <v>-21.5</v>
      </c>
      <c r="N38" s="105">
        <v>-10.6</v>
      </c>
      <c r="O38" s="105">
        <v>-13.5</v>
      </c>
      <c r="P38" s="255">
        <v>-52.9</v>
      </c>
      <c r="Q38" s="208">
        <v>-8.3999999999999986</v>
      </c>
      <c r="R38" s="208">
        <v>-6.6766999999999994</v>
      </c>
      <c r="S38" s="208">
        <v>-10.044</v>
      </c>
      <c r="T38" s="208">
        <v>-23.9</v>
      </c>
      <c r="U38" s="255">
        <v>-48.920699999999997</v>
      </c>
      <c r="V38" s="105">
        <v>-4.5999999999999996</v>
      </c>
      <c r="W38" s="208">
        <v>-3.8000000000000003</v>
      </c>
      <c r="X38" s="105">
        <v>406.39999999999992</v>
      </c>
      <c r="Y38" s="105">
        <v>-3.1796000000000122</v>
      </c>
      <c r="Z38" s="255">
        <v>379.30309999999997</v>
      </c>
      <c r="AA38" s="105">
        <v>-2.4</v>
      </c>
      <c r="AB38" s="208">
        <v>-2.5999999999999996</v>
      </c>
      <c r="AC38" s="208">
        <f>SUM(AC25:AC37)</f>
        <v>-8.2574000000000005</v>
      </c>
    </row>
    <row r="39" spans="1:29" x14ac:dyDescent="0.35">
      <c r="A39" s="34"/>
      <c r="B39" s="107"/>
      <c r="C39" s="107"/>
      <c r="D39" s="107"/>
      <c r="E39" s="107"/>
      <c r="F39" s="257"/>
      <c r="G39" s="107"/>
      <c r="H39" s="107"/>
      <c r="I39" s="107"/>
      <c r="J39" s="107"/>
      <c r="K39" s="257"/>
      <c r="L39" s="210"/>
      <c r="M39" s="107"/>
      <c r="N39" s="107"/>
      <c r="O39" s="107"/>
      <c r="P39" s="257"/>
      <c r="Q39" s="210"/>
      <c r="R39" s="210"/>
      <c r="S39" s="210"/>
      <c r="T39" s="210"/>
      <c r="U39" s="257"/>
      <c r="V39" s="107"/>
      <c r="W39" s="210"/>
      <c r="X39" s="107"/>
      <c r="Y39" s="107"/>
      <c r="Z39" s="257"/>
      <c r="AA39" s="107"/>
      <c r="AB39" s="210"/>
      <c r="AC39" s="210"/>
    </row>
    <row r="40" spans="1:29" x14ac:dyDescent="0.35">
      <c r="A40" s="35" t="s">
        <v>133</v>
      </c>
      <c r="B40" s="81">
        <v>-12.8986</v>
      </c>
      <c r="C40" s="81">
        <v>2.1257000000000006</v>
      </c>
      <c r="D40" s="81">
        <v>-11.377699999999999</v>
      </c>
      <c r="E40" s="81">
        <v>5.6885000000000003</v>
      </c>
      <c r="F40" s="245">
        <v>-16.4621</v>
      </c>
      <c r="G40" s="81">
        <v>7.46495</v>
      </c>
      <c r="H40" s="81">
        <v>-8.22485</v>
      </c>
      <c r="I40" s="81">
        <v>2.1157599999999999</v>
      </c>
      <c r="J40" s="81">
        <v>2.8356400000000002</v>
      </c>
      <c r="K40" s="245">
        <v>4.1914999999999996</v>
      </c>
      <c r="L40" s="79">
        <v>21.4</v>
      </c>
      <c r="M40" s="81">
        <v>-2.7</v>
      </c>
      <c r="N40" s="81">
        <v>7.4</v>
      </c>
      <c r="O40" s="81">
        <v>-9.6999999999999993</v>
      </c>
      <c r="P40" s="245">
        <v>16.5</v>
      </c>
      <c r="Q40" s="79">
        <v>14.7</v>
      </c>
      <c r="R40" s="79">
        <v>-19.8277</v>
      </c>
      <c r="S40" s="79">
        <v>-2.75</v>
      </c>
      <c r="T40" s="79">
        <v>-10.9</v>
      </c>
      <c r="U40" s="245">
        <v>-18.677700000000002</v>
      </c>
      <c r="V40" s="81">
        <v>14.212</v>
      </c>
      <c r="W40" s="79">
        <v>2.8</v>
      </c>
      <c r="X40" s="81">
        <v>-21.4</v>
      </c>
      <c r="Y40" s="81">
        <v>5.65395</v>
      </c>
      <c r="Z40" s="245">
        <v>3.4617900000000001</v>
      </c>
      <c r="AA40" s="81">
        <v>14.6</v>
      </c>
      <c r="AB40" s="79">
        <v>2.7</v>
      </c>
      <c r="AC40" s="79">
        <v>5.9420000000000002</v>
      </c>
    </row>
    <row r="41" spans="1:29" x14ac:dyDescent="0.35">
      <c r="A41" s="27" t="s">
        <v>134</v>
      </c>
      <c r="B41" s="81">
        <v>-4.8390000000000004</v>
      </c>
      <c r="C41" s="81">
        <v>93.050449999999984</v>
      </c>
      <c r="D41" s="81">
        <v>-170.38046</v>
      </c>
      <c r="E41" s="81">
        <v>-1.5880000000000001</v>
      </c>
      <c r="F41" s="245">
        <v>-83.757010000000008</v>
      </c>
      <c r="G41" s="81">
        <v>54.997900000000001</v>
      </c>
      <c r="H41" s="81">
        <v>24.07818</v>
      </c>
      <c r="I41" s="81">
        <v>-0.56588999999999945</v>
      </c>
      <c r="J41" s="81">
        <v>-3.7867099999999918</v>
      </c>
      <c r="K41" s="245">
        <v>74.723480000000009</v>
      </c>
      <c r="L41" s="79">
        <v>-3.4</v>
      </c>
      <c r="M41" s="81">
        <v>26.9</v>
      </c>
      <c r="N41" s="81">
        <v>-0.6</v>
      </c>
      <c r="O41" s="81">
        <v>12.8</v>
      </c>
      <c r="P41" s="245">
        <v>35.700000000000003</v>
      </c>
      <c r="Q41" s="79">
        <v>6.5</v>
      </c>
      <c r="R41" s="79">
        <v>26.2</v>
      </c>
      <c r="S41" s="79">
        <v>-3.6349999999999998</v>
      </c>
      <c r="T41" s="79">
        <v>-3.6</v>
      </c>
      <c r="U41" s="245">
        <v>25.365000000000002</v>
      </c>
      <c r="V41" s="81">
        <v>-3.71</v>
      </c>
      <c r="W41" s="79">
        <v>-14.1</v>
      </c>
      <c r="X41" s="81">
        <v>-20.2</v>
      </c>
      <c r="Y41" s="81">
        <v>-0.55900000000000005</v>
      </c>
      <c r="Z41" s="245">
        <v>-34.314920000000001</v>
      </c>
      <c r="AA41" s="81">
        <v>-0.6</v>
      </c>
      <c r="AB41" s="79">
        <v>-0.3</v>
      </c>
      <c r="AC41" s="79">
        <v>-0.22746000000000002</v>
      </c>
    </row>
    <row r="42" spans="1:29" x14ac:dyDescent="0.35">
      <c r="A42" s="27" t="s">
        <v>135</v>
      </c>
      <c r="B42" s="81">
        <v>16</v>
      </c>
      <c r="C42" s="81">
        <v>7</v>
      </c>
      <c r="D42" s="81">
        <v>0</v>
      </c>
      <c r="E42" s="146">
        <v>0</v>
      </c>
      <c r="F42" s="245">
        <v>23</v>
      </c>
      <c r="G42" s="81">
        <v>0</v>
      </c>
      <c r="H42" s="81">
        <v>0</v>
      </c>
      <c r="I42" s="81">
        <v>0</v>
      </c>
      <c r="J42" s="81">
        <v>0</v>
      </c>
      <c r="K42" s="245">
        <v>0</v>
      </c>
      <c r="L42" s="79">
        <v>0</v>
      </c>
      <c r="M42" s="81">
        <v>0</v>
      </c>
      <c r="N42" s="81">
        <v>0</v>
      </c>
      <c r="O42" s="81">
        <v>0</v>
      </c>
      <c r="P42" s="245">
        <v>0</v>
      </c>
      <c r="Q42" s="79"/>
      <c r="R42" s="79"/>
      <c r="S42" s="79"/>
      <c r="T42" s="79"/>
      <c r="U42" s="245">
        <v>0</v>
      </c>
      <c r="V42" s="81"/>
      <c r="W42" s="79"/>
      <c r="X42" s="81"/>
      <c r="Y42" s="81"/>
      <c r="Z42" s="245"/>
      <c r="AA42" s="81"/>
      <c r="AB42" s="79"/>
      <c r="AC42" s="79"/>
    </row>
    <row r="43" spans="1:29" x14ac:dyDescent="0.35">
      <c r="A43" s="27" t="s">
        <v>136</v>
      </c>
      <c r="B43" s="81">
        <v>0</v>
      </c>
      <c r="C43" s="81">
        <v>-96.795000000000002</v>
      </c>
      <c r="D43" s="81">
        <v>0</v>
      </c>
      <c r="E43" s="81">
        <v>0</v>
      </c>
      <c r="F43" s="245">
        <v>-96.795000000000002</v>
      </c>
      <c r="G43" s="81">
        <v>0</v>
      </c>
      <c r="H43" s="81">
        <v>0</v>
      </c>
      <c r="I43" s="81">
        <v>0</v>
      </c>
      <c r="J43" s="81">
        <v>0</v>
      </c>
      <c r="K43" s="245">
        <v>0</v>
      </c>
      <c r="L43" s="79">
        <v>0</v>
      </c>
      <c r="M43" s="81">
        <v>0</v>
      </c>
      <c r="N43" s="81">
        <v>0</v>
      </c>
      <c r="O43" s="81">
        <v>0</v>
      </c>
      <c r="P43" s="245">
        <v>0</v>
      </c>
      <c r="Q43" s="79"/>
      <c r="R43" s="79"/>
      <c r="S43" s="79"/>
      <c r="T43" s="79"/>
      <c r="U43" s="245">
        <v>0</v>
      </c>
      <c r="V43" s="81"/>
      <c r="W43" s="79"/>
      <c r="X43" s="81"/>
      <c r="Y43" s="81"/>
      <c r="Z43" s="245"/>
      <c r="AA43" s="81"/>
      <c r="AB43" s="79"/>
      <c r="AC43" s="79"/>
    </row>
    <row r="44" spans="1:29" x14ac:dyDescent="0.35">
      <c r="A44" s="27" t="s">
        <v>137</v>
      </c>
      <c r="B44" s="81">
        <v>0</v>
      </c>
      <c r="C44" s="81">
        <v>0</v>
      </c>
      <c r="D44" s="81">
        <v>224.173</v>
      </c>
      <c r="E44" s="81">
        <v>4.4999999999999997E-3</v>
      </c>
      <c r="F44" s="245">
        <v>224.17750000000001</v>
      </c>
      <c r="G44" s="81">
        <v>0</v>
      </c>
      <c r="H44" s="81">
        <v>0</v>
      </c>
      <c r="I44" s="81">
        <v>4.0000000000000001E-3</v>
      </c>
      <c r="J44" s="81">
        <v>0</v>
      </c>
      <c r="K44" s="245">
        <v>4.0000000000000001E-3</v>
      </c>
      <c r="L44" s="79">
        <v>0</v>
      </c>
      <c r="M44" s="79">
        <v>0.4</v>
      </c>
      <c r="N44" s="79">
        <v>-0.2</v>
      </c>
      <c r="O44" s="79">
        <v>0</v>
      </c>
      <c r="P44" s="245">
        <v>0.2</v>
      </c>
      <c r="Q44" s="79"/>
      <c r="R44" s="79">
        <v>0.1</v>
      </c>
      <c r="S44" s="79"/>
      <c r="T44" s="79">
        <v>-0.1</v>
      </c>
      <c r="U44" s="245">
        <v>0</v>
      </c>
      <c r="V44" s="81"/>
      <c r="W44" s="79"/>
      <c r="X44" s="81"/>
      <c r="Y44" s="81"/>
      <c r="Z44" s="245"/>
      <c r="AA44" s="81"/>
      <c r="AB44" s="79"/>
      <c r="AC44" s="79"/>
    </row>
    <row r="45" spans="1:29" x14ac:dyDescent="0.35">
      <c r="A45" s="26"/>
      <c r="B45" s="81">
        <v>0</v>
      </c>
      <c r="C45" s="81">
        <v>0</v>
      </c>
      <c r="D45" s="81">
        <v>0</v>
      </c>
      <c r="E45" s="81">
        <v>0</v>
      </c>
      <c r="F45" s="245">
        <v>0</v>
      </c>
      <c r="G45" s="81">
        <v>0</v>
      </c>
      <c r="H45" s="81">
        <v>0</v>
      </c>
      <c r="I45" s="81">
        <v>0</v>
      </c>
      <c r="J45" s="81">
        <v>0</v>
      </c>
      <c r="K45" s="245">
        <v>0</v>
      </c>
      <c r="L45" s="79">
        <v>0</v>
      </c>
      <c r="M45" s="81">
        <v>0</v>
      </c>
      <c r="N45" s="81">
        <v>0</v>
      </c>
      <c r="O45" s="81">
        <v>0</v>
      </c>
      <c r="P45" s="245">
        <v>0</v>
      </c>
      <c r="Q45" s="79"/>
      <c r="R45" s="79"/>
      <c r="S45" s="79"/>
      <c r="T45" s="79"/>
      <c r="U45" s="245">
        <v>0</v>
      </c>
      <c r="V45" s="81"/>
      <c r="W45" s="79"/>
      <c r="X45" s="81"/>
      <c r="Y45" s="81"/>
      <c r="Z45" s="245"/>
      <c r="AA45" s="81"/>
      <c r="AB45" s="79"/>
      <c r="AC45" s="79"/>
    </row>
    <row r="46" spans="1:29" x14ac:dyDescent="0.35">
      <c r="A46" s="33" t="s">
        <v>138</v>
      </c>
      <c r="B46" s="81">
        <v>0</v>
      </c>
      <c r="C46" s="81">
        <v>0</v>
      </c>
      <c r="D46" s="81">
        <v>0</v>
      </c>
      <c r="E46" s="81">
        <v>0</v>
      </c>
      <c r="F46" s="245">
        <v>0</v>
      </c>
      <c r="G46" s="81">
        <v>0</v>
      </c>
      <c r="H46" s="81">
        <v>0</v>
      </c>
      <c r="I46" s="81">
        <v>0</v>
      </c>
      <c r="J46" s="81">
        <v>0</v>
      </c>
      <c r="K46" s="245">
        <v>0</v>
      </c>
      <c r="L46" s="81">
        <v>0</v>
      </c>
      <c r="M46" s="81">
        <v>0</v>
      </c>
      <c r="N46" s="81">
        <v>0</v>
      </c>
      <c r="O46" s="81">
        <v>0</v>
      </c>
      <c r="P46" s="245">
        <v>0</v>
      </c>
      <c r="Q46" s="81"/>
      <c r="R46" s="81"/>
      <c r="S46" s="81"/>
      <c r="T46" s="81"/>
      <c r="U46" s="245">
        <v>0</v>
      </c>
      <c r="V46" s="81"/>
      <c r="W46" s="81"/>
      <c r="X46" s="81">
        <v>-373.2</v>
      </c>
      <c r="Y46" s="81"/>
      <c r="Z46" s="245">
        <v>-373.154</v>
      </c>
      <c r="AA46" s="81"/>
      <c r="AB46" s="81"/>
      <c r="AC46" s="81"/>
    </row>
    <row r="47" spans="1:29" x14ac:dyDescent="0.35">
      <c r="A47" s="32" t="s">
        <v>139</v>
      </c>
      <c r="B47" s="105">
        <v>-1.7375999999999985</v>
      </c>
      <c r="C47" s="105">
        <v>5.3811499999999794</v>
      </c>
      <c r="D47" s="105">
        <v>42.414839999999998</v>
      </c>
      <c r="E47" s="105">
        <v>4.1050000000000004</v>
      </c>
      <c r="F47" s="255">
        <v>50.163389999999985</v>
      </c>
      <c r="G47" s="105">
        <v>62.462849999999996</v>
      </c>
      <c r="H47" s="105">
        <v>15.85333</v>
      </c>
      <c r="I47" s="105">
        <v>1.5538700000000003</v>
      </c>
      <c r="J47" s="105">
        <v>-0.95106999999999153</v>
      </c>
      <c r="K47" s="255">
        <v>78.918980000000005</v>
      </c>
      <c r="L47" s="208">
        <v>18</v>
      </c>
      <c r="M47" s="105">
        <v>24.599999999999998</v>
      </c>
      <c r="N47" s="105">
        <v>6.7</v>
      </c>
      <c r="O47" s="105">
        <v>3.1</v>
      </c>
      <c r="P47" s="255">
        <v>52.4</v>
      </c>
      <c r="Q47" s="208">
        <v>21.2</v>
      </c>
      <c r="R47" s="208">
        <v>6.5722999999999985</v>
      </c>
      <c r="S47" s="208">
        <v>-6.3849999999999998</v>
      </c>
      <c r="T47" s="208">
        <v>-14.6</v>
      </c>
      <c r="U47" s="255">
        <v>6.6872999999999969</v>
      </c>
      <c r="V47" s="105">
        <v>10.501999999999999</v>
      </c>
      <c r="W47" s="208">
        <v>-11.200000000000001</v>
      </c>
      <c r="X47" s="105">
        <v>-414.59999999999997</v>
      </c>
      <c r="Y47" s="105">
        <v>5.0949499999999999</v>
      </c>
      <c r="Z47" s="208">
        <v>-404.00713000000002</v>
      </c>
      <c r="AA47" s="105">
        <v>14.1</v>
      </c>
      <c r="AB47" s="208">
        <v>2.4000000000000004</v>
      </c>
      <c r="AC47" s="208">
        <f>SUM(AC40:AC46)</f>
        <v>5.7145400000000004</v>
      </c>
    </row>
    <row r="48" spans="1:29" x14ac:dyDescent="0.35">
      <c r="A48" s="34"/>
      <c r="B48" s="106"/>
      <c r="C48" s="106"/>
      <c r="D48" s="106"/>
      <c r="E48" s="106"/>
      <c r="F48" s="256"/>
      <c r="G48" s="106"/>
      <c r="H48" s="106"/>
      <c r="I48" s="106"/>
      <c r="J48" s="106"/>
      <c r="K48" s="256"/>
      <c r="L48" s="79"/>
      <c r="M48" s="81"/>
      <c r="N48" s="81"/>
      <c r="O48" s="106"/>
      <c r="P48" s="256"/>
      <c r="Q48" s="79"/>
      <c r="R48" s="79"/>
      <c r="S48" s="79"/>
      <c r="T48" s="79"/>
      <c r="U48" s="256">
        <v>0</v>
      </c>
      <c r="V48" s="81"/>
      <c r="W48" s="79"/>
      <c r="X48" s="81"/>
      <c r="Y48" s="81"/>
      <c r="Z48" s="256"/>
      <c r="AA48" s="81"/>
      <c r="AB48" s="79"/>
      <c r="AC48" s="79"/>
    </row>
    <row r="49" spans="1:29" x14ac:dyDescent="0.35">
      <c r="A49" s="36" t="s">
        <v>140</v>
      </c>
      <c r="B49" s="108">
        <v>-1.9204100940524869</v>
      </c>
      <c r="C49" s="108">
        <v>7.3367658675680394</v>
      </c>
      <c r="D49" s="108">
        <v>-5.9715600000000046</v>
      </c>
      <c r="E49" s="108">
        <v>-2.3770071901265273</v>
      </c>
      <c r="F49" s="258">
        <v>-2.9322114166109676</v>
      </c>
      <c r="G49" s="108">
        <v>3.1950800000000017</v>
      </c>
      <c r="H49" s="108">
        <v>-1.6271999999999807</v>
      </c>
      <c r="I49" s="108">
        <v>7.3436000000000003</v>
      </c>
      <c r="J49" s="108">
        <v>-8.4584200000000109</v>
      </c>
      <c r="K49" s="258">
        <v>0.45305999999999769</v>
      </c>
      <c r="L49" s="108">
        <v>7.9</v>
      </c>
      <c r="M49" s="108">
        <v>-2</v>
      </c>
      <c r="N49" s="108">
        <v>-3.6</v>
      </c>
      <c r="O49" s="108">
        <v>8.8000000000000007</v>
      </c>
      <c r="P49" s="258">
        <v>11.2</v>
      </c>
      <c r="Q49" s="108">
        <v>7.4</v>
      </c>
      <c r="R49" s="108">
        <v>-14.901485176666663</v>
      </c>
      <c r="S49" s="108">
        <v>3.8649548799999796</v>
      </c>
      <c r="T49" s="108">
        <v>8.800000000000006</v>
      </c>
      <c r="U49" s="258">
        <v>5.1634697033333232</v>
      </c>
      <c r="V49" s="108">
        <v>4.4300000000000015</v>
      </c>
      <c r="W49" s="108">
        <v>-12.300000000000004</v>
      </c>
      <c r="X49" s="108">
        <v>-4.800000000000006</v>
      </c>
      <c r="Y49" s="108">
        <v>0.17078063305633862</v>
      </c>
      <c r="Z49" s="258">
        <v>-12.511324474905711</v>
      </c>
      <c r="AA49" s="108">
        <v>1.0069999999999997</v>
      </c>
      <c r="AB49" s="108">
        <v>3.5000000000000009</v>
      </c>
      <c r="AC49" s="108">
        <f>+AC23+AC38+AC47</f>
        <v>-2.1712529700000109</v>
      </c>
    </row>
    <row r="50" spans="1:29" x14ac:dyDescent="0.35">
      <c r="A50" s="27" t="s">
        <v>141</v>
      </c>
      <c r="B50" s="106">
        <v>0</v>
      </c>
      <c r="C50" s="106">
        <v>0</v>
      </c>
      <c r="D50" s="106">
        <v>0</v>
      </c>
      <c r="E50" s="106">
        <v>0</v>
      </c>
      <c r="F50" s="256">
        <v>0</v>
      </c>
      <c r="G50" s="106">
        <v>0</v>
      </c>
      <c r="H50" s="106">
        <v>0</v>
      </c>
      <c r="I50" s="106">
        <v>0</v>
      </c>
      <c r="J50" s="106">
        <v>0</v>
      </c>
      <c r="K50" s="256">
        <v>0</v>
      </c>
      <c r="L50" s="106">
        <v>0</v>
      </c>
      <c r="M50" s="106">
        <v>0</v>
      </c>
      <c r="N50" s="106">
        <v>0</v>
      </c>
      <c r="O50" s="106">
        <v>0</v>
      </c>
      <c r="P50" s="256">
        <v>0</v>
      </c>
      <c r="Q50" s="106"/>
      <c r="R50" s="106"/>
      <c r="S50" s="106"/>
      <c r="T50" s="106"/>
      <c r="U50" s="256">
        <v>0</v>
      </c>
      <c r="V50" s="106"/>
      <c r="W50" s="106"/>
      <c r="X50" s="106"/>
      <c r="Y50" s="106"/>
      <c r="Z50" s="256"/>
      <c r="AA50" s="106"/>
      <c r="AB50" s="106"/>
    </row>
    <row r="51" spans="1:29" x14ac:dyDescent="0.35">
      <c r="A51" s="34" t="s">
        <v>142</v>
      </c>
      <c r="B51" s="109">
        <v>13.610200000000013</v>
      </c>
      <c r="C51" s="110">
        <v>11.689789905947528</v>
      </c>
      <c r="D51" s="109">
        <v>19.026490000000013</v>
      </c>
      <c r="E51" s="109">
        <v>13.054930000000002</v>
      </c>
      <c r="F51" s="171">
        <v>13.610200000000013</v>
      </c>
      <c r="G51" s="109">
        <v>10.677988583389046</v>
      </c>
      <c r="H51" s="110">
        <v>13.873068583389047</v>
      </c>
      <c r="I51" s="109">
        <v>12.245868583389067</v>
      </c>
      <c r="J51" s="109">
        <v>19.58946858338907</v>
      </c>
      <c r="K51" s="171">
        <v>10.677988583389046</v>
      </c>
      <c r="L51" s="109">
        <v>11.1</v>
      </c>
      <c r="M51" s="109">
        <v>19.100000000000001</v>
      </c>
      <c r="N51" s="109">
        <v>17</v>
      </c>
      <c r="O51" s="109">
        <v>13.5</v>
      </c>
      <c r="P51" s="171">
        <v>11.1</v>
      </c>
      <c r="Q51" s="109">
        <v>22.3</v>
      </c>
      <c r="R51" s="109">
        <v>29.700000000000003</v>
      </c>
      <c r="S51" s="109">
        <v>14.78</v>
      </c>
      <c r="T51" s="109">
        <v>18.74495487999998</v>
      </c>
      <c r="U51" s="171">
        <v>22.3</v>
      </c>
      <c r="V51" s="109">
        <v>27.547999999999998</v>
      </c>
      <c r="W51" s="109">
        <v>32</v>
      </c>
      <c r="X51" s="109">
        <v>19.600000000000001</v>
      </c>
      <c r="Y51" s="109">
        <v>14.876132892038077</v>
      </c>
      <c r="Z51" s="171">
        <v>27.547999999999998</v>
      </c>
      <c r="AA51" s="109">
        <v>15.036675525094287</v>
      </c>
      <c r="AB51" s="109">
        <v>16.043675525094287</v>
      </c>
      <c r="AC51" s="106">
        <f>+AB52</f>
        <v>19.543675525094287</v>
      </c>
    </row>
    <row r="52" spans="1:29" x14ac:dyDescent="0.35">
      <c r="A52" s="293" t="s">
        <v>143</v>
      </c>
      <c r="B52" s="294">
        <v>11.689789905947528</v>
      </c>
      <c r="C52" s="294">
        <v>19.026555773515568</v>
      </c>
      <c r="D52" s="294">
        <v>13.054930000000008</v>
      </c>
      <c r="E52" s="294">
        <v>10.677922809873476</v>
      </c>
      <c r="F52" s="295">
        <v>10.677988583389046</v>
      </c>
      <c r="G52" s="294">
        <v>13.873068583389047</v>
      </c>
      <c r="H52" s="294">
        <v>12.245868583389067</v>
      </c>
      <c r="I52" s="294">
        <v>19.58946858338907</v>
      </c>
      <c r="J52" s="294">
        <v>11.131048583389058</v>
      </c>
      <c r="K52" s="295">
        <v>11.131048583389044</v>
      </c>
      <c r="L52" s="294">
        <v>19.100000000000001</v>
      </c>
      <c r="M52" s="294">
        <v>17</v>
      </c>
      <c r="N52" s="294">
        <v>13.5</v>
      </c>
      <c r="O52" s="294">
        <v>22.3</v>
      </c>
      <c r="P52" s="295">
        <v>22.3</v>
      </c>
      <c r="Q52" s="294">
        <v>29.700000000000003</v>
      </c>
      <c r="R52" s="294">
        <v>14.79851482333334</v>
      </c>
      <c r="S52" s="294">
        <v>18.74495487999998</v>
      </c>
      <c r="T52" s="294">
        <v>27.544954879999985</v>
      </c>
      <c r="U52" s="295">
        <v>27.463469703333324</v>
      </c>
      <c r="V52" s="294">
        <v>31.978000000000002</v>
      </c>
      <c r="W52" s="302">
        <v>19.599999999999994</v>
      </c>
      <c r="X52" s="294">
        <v>14.899999999999995</v>
      </c>
      <c r="Y52" s="294">
        <v>15.046913525094416</v>
      </c>
      <c r="Z52" s="295">
        <v>15.036675525094287</v>
      </c>
      <c r="AA52" s="294">
        <v>16.043675525094287</v>
      </c>
      <c r="AB52" s="294">
        <v>19.543675525094287</v>
      </c>
      <c r="AC52" s="294">
        <f>+AC51+AC49</f>
        <v>17.372422555094275</v>
      </c>
    </row>
    <row r="54" spans="1:29" x14ac:dyDescent="0.35">
      <c r="B54" s="147"/>
      <c r="C54" s="148"/>
      <c r="D54" s="148"/>
      <c r="E54" s="148"/>
      <c r="F54" s="147"/>
      <c r="G54" s="147"/>
      <c r="H54" s="147"/>
      <c r="I54" s="147"/>
      <c r="J54" s="147"/>
      <c r="K54" s="147"/>
      <c r="O54" s="147"/>
      <c r="P54" s="147"/>
      <c r="U54" s="147"/>
      <c r="Z54" s="147"/>
    </row>
    <row r="55" spans="1:29" x14ac:dyDescent="0.35">
      <c r="B55" s="149"/>
      <c r="C55" s="149"/>
      <c r="D55" s="149"/>
      <c r="E55" s="149"/>
      <c r="F55" s="149"/>
      <c r="G55" s="149"/>
      <c r="H55" s="149"/>
      <c r="I55" s="149"/>
      <c r="J55" s="149"/>
      <c r="K55" s="149"/>
      <c r="O55" s="149"/>
      <c r="P55" s="149"/>
      <c r="U55" s="149"/>
      <c r="V55" s="347"/>
      <c r="W55" s="347"/>
      <c r="X55" s="347">
        <v>0</v>
      </c>
      <c r="Y55" s="347"/>
      <c r="Z55" s="347"/>
      <c r="AA55" s="347"/>
      <c r="AB55" s="347"/>
      <c r="AC55" s="34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4D8C2-CC24-45DE-8430-EE90526E883E}">
  <sheetPr>
    <tabColor theme="1" tint="0.499984740745262"/>
  </sheetPr>
  <dimension ref="A2:AC28"/>
  <sheetViews>
    <sheetView showGridLines="0" workbookViewId="0">
      <pane xSplit="1" ySplit="7" topLeftCell="U8" activePane="bottomRight" state="frozen"/>
      <selection pane="topRight" activeCell="B1" sqref="B1"/>
      <selection pane="bottomLeft" activeCell="A8" sqref="A8"/>
      <selection pane="bottomRight" activeCell="AC1" sqref="AC1"/>
    </sheetView>
  </sheetViews>
  <sheetFormatPr defaultColWidth="9.1796875" defaultRowHeight="14.5" x14ac:dyDescent="0.35"/>
  <cols>
    <col min="1" max="1" width="70" style="111" bestFit="1" customWidth="1"/>
    <col min="2" max="5" width="10.54296875" style="46" customWidth="1"/>
    <col min="6" max="11" width="10.54296875" style="111" customWidth="1"/>
    <col min="12" max="12" width="10.54296875" customWidth="1"/>
    <col min="13" max="13" width="10.54296875" style="140" customWidth="1"/>
    <col min="16" max="16" width="10.54296875" style="111" customWidth="1"/>
    <col min="21" max="21" width="10.54296875" style="111" customWidth="1"/>
    <col min="26" max="26" width="10.54296875" style="111" customWidth="1"/>
  </cols>
  <sheetData>
    <row r="2" spans="1:29" x14ac:dyDescent="0.35">
      <c r="A2" s="2" t="s">
        <v>0</v>
      </c>
      <c r="B2" s="70"/>
      <c r="C2" s="70"/>
      <c r="D2" s="70"/>
      <c r="E2" s="70"/>
      <c r="F2" s="2"/>
      <c r="G2" s="2"/>
      <c r="H2" s="2"/>
      <c r="I2" s="2"/>
      <c r="J2" s="2"/>
      <c r="K2" s="2"/>
      <c r="P2" s="2"/>
      <c r="U2" s="2"/>
      <c r="Z2" s="2"/>
    </row>
    <row r="3" spans="1:29" x14ac:dyDescent="0.35">
      <c r="A3" s="2" t="s">
        <v>177</v>
      </c>
      <c r="B3" s="25"/>
      <c r="C3" s="25"/>
      <c r="D3" s="25"/>
      <c r="E3" s="25"/>
      <c r="F3" s="119"/>
      <c r="G3" s="2"/>
      <c r="H3" s="2"/>
      <c r="I3" s="2"/>
      <c r="J3" s="119"/>
      <c r="K3" s="119"/>
      <c r="P3" s="119"/>
      <c r="U3" s="119"/>
      <c r="Z3" s="119"/>
    </row>
    <row r="4" spans="1:29" x14ac:dyDescent="0.35">
      <c r="A4" s="339" t="s">
        <v>241</v>
      </c>
      <c r="B4" s="137"/>
      <c r="C4" s="137"/>
      <c r="D4" s="137"/>
      <c r="E4" s="137"/>
      <c r="F4" s="138"/>
      <c r="G4" s="138"/>
      <c r="H4" s="138"/>
      <c r="I4" s="138" t="s">
        <v>2</v>
      </c>
      <c r="J4" s="138"/>
      <c r="K4" s="138"/>
      <c r="L4" s="266"/>
      <c r="M4" s="139"/>
      <c r="N4" s="266"/>
      <c r="O4" s="266"/>
      <c r="P4" s="267"/>
      <c r="U4" s="267"/>
      <c r="Z4" s="267"/>
    </row>
    <row r="5" spans="1:29" x14ac:dyDescent="0.35">
      <c r="A5" s="3"/>
      <c r="B5" s="68"/>
      <c r="C5" s="68"/>
      <c r="D5" s="68"/>
      <c r="E5" s="68"/>
      <c r="F5" s="121"/>
      <c r="G5" s="3"/>
      <c r="H5" s="3"/>
      <c r="I5" s="121"/>
      <c r="J5" s="121"/>
      <c r="K5" s="121"/>
      <c r="P5" s="121"/>
      <c r="Q5" s="273"/>
      <c r="R5" s="273"/>
      <c r="S5" s="273"/>
      <c r="T5" s="273"/>
      <c r="U5" s="121"/>
      <c r="V5" s="273"/>
      <c r="W5" s="273"/>
      <c r="X5" s="273"/>
      <c r="Y5" s="273"/>
      <c r="Z5" s="121"/>
      <c r="AA5" s="273"/>
      <c r="AB5" s="273"/>
      <c r="AC5" s="273"/>
    </row>
    <row r="6" spans="1:29" x14ac:dyDescent="0.35">
      <c r="A6" s="4" t="s">
        <v>178</v>
      </c>
      <c r="B6" s="5" t="s">
        <v>4</v>
      </c>
      <c r="C6" s="5" t="s">
        <v>5</v>
      </c>
      <c r="D6" s="5" t="s">
        <v>6</v>
      </c>
      <c r="E6" s="5" t="s">
        <v>7</v>
      </c>
      <c r="F6" s="117" t="s">
        <v>8</v>
      </c>
      <c r="G6" s="5" t="s">
        <v>9</v>
      </c>
      <c r="H6" s="5" t="s">
        <v>10</v>
      </c>
      <c r="I6" s="5" t="s">
        <v>11</v>
      </c>
      <c r="J6" s="5" t="s">
        <v>12</v>
      </c>
      <c r="K6" s="117" t="s">
        <v>13</v>
      </c>
      <c r="L6" s="196" t="s">
        <v>14</v>
      </c>
      <c r="M6" s="5" t="s">
        <v>15</v>
      </c>
      <c r="N6" s="5" t="s">
        <v>16</v>
      </c>
      <c r="O6" s="5" t="s">
        <v>17</v>
      </c>
      <c r="P6" s="117" t="s">
        <v>18</v>
      </c>
      <c r="Q6" s="196" t="s">
        <v>19</v>
      </c>
      <c r="R6" s="196" t="s">
        <v>20</v>
      </c>
      <c r="S6" s="196" t="s">
        <v>21</v>
      </c>
      <c r="T6" s="196" t="s">
        <v>193</v>
      </c>
      <c r="U6" s="117" t="s">
        <v>195</v>
      </c>
      <c r="V6" s="196" t="s">
        <v>224</v>
      </c>
      <c r="W6" s="196" t="s">
        <v>238</v>
      </c>
      <c r="X6" s="196" t="s">
        <v>242</v>
      </c>
      <c r="Y6" s="196" t="s">
        <v>252</v>
      </c>
      <c r="Z6" s="117" t="s">
        <v>253</v>
      </c>
      <c r="AA6" s="196" t="s">
        <v>259</v>
      </c>
      <c r="AB6" s="196" t="s">
        <v>265</v>
      </c>
      <c r="AC6" s="196" t="s">
        <v>267</v>
      </c>
    </row>
    <row r="7" spans="1:29" x14ac:dyDescent="0.35">
      <c r="F7" s="42"/>
      <c r="G7" s="46"/>
      <c r="H7" s="46"/>
      <c r="I7" s="46"/>
      <c r="K7" s="42"/>
      <c r="L7" s="46"/>
      <c r="M7" s="111"/>
      <c r="N7" s="111"/>
      <c r="O7" s="111"/>
      <c r="P7" s="42"/>
      <c r="Q7" s="46"/>
      <c r="R7" s="46"/>
      <c r="S7" s="46"/>
      <c r="T7" s="46"/>
      <c r="U7" s="42"/>
      <c r="V7" s="46"/>
      <c r="W7" s="46"/>
      <c r="X7" s="46"/>
      <c r="Y7" s="46"/>
      <c r="Z7" s="42"/>
      <c r="AA7" s="46"/>
      <c r="AB7" s="46"/>
      <c r="AC7" s="46"/>
    </row>
    <row r="8" spans="1:29" x14ac:dyDescent="0.35">
      <c r="A8" s="37" t="s">
        <v>158</v>
      </c>
      <c r="B8" s="110">
        <v>11.667147999999989</v>
      </c>
      <c r="C8" s="110">
        <v>12.183513220665484</v>
      </c>
      <c r="D8" s="110">
        <v>21.839491272638966</v>
      </c>
      <c r="E8" s="110">
        <v>10.953976992667391</v>
      </c>
      <c r="F8" s="171">
        <v>56.643248583389003</v>
      </c>
      <c r="G8" s="110">
        <v>5.881661922162392</v>
      </c>
      <c r="H8" s="110">
        <v>19.048567510438371</v>
      </c>
      <c r="I8" s="110">
        <v>12.356797676919651</v>
      </c>
      <c r="J8" s="169">
        <v>6.0161970861539338</v>
      </c>
      <c r="K8" s="265">
        <v>43.303224195674353</v>
      </c>
      <c r="L8" s="110">
        <v>8.0624199999999959</v>
      </c>
      <c r="M8" s="109">
        <v>28.256060502582638</v>
      </c>
      <c r="N8" s="109">
        <v>18.786714187417338</v>
      </c>
      <c r="O8" s="109">
        <v>18.399999999999999</v>
      </c>
      <c r="P8" s="265">
        <f>SUM(L8:O8)</f>
        <v>73.505194689999968</v>
      </c>
      <c r="Q8" s="110">
        <v>3</v>
      </c>
      <c r="R8" s="110">
        <v>19</v>
      </c>
      <c r="S8" s="110">
        <v>24.2</v>
      </c>
      <c r="T8" s="110">
        <v>11.9</v>
      </c>
      <c r="U8" s="265">
        <f>SUM(Q8:T8)-0.1</f>
        <v>58</v>
      </c>
      <c r="V8" s="110">
        <v>2.2895438573070335</v>
      </c>
      <c r="W8" s="110">
        <v>9.5390109916305654</v>
      </c>
      <c r="X8" s="110">
        <v>3.930922289063691</v>
      </c>
      <c r="Y8" s="110">
        <v>2.373340823176731</v>
      </c>
      <c r="Z8" s="265">
        <v>18.13281796117802</v>
      </c>
      <c r="AA8" s="346">
        <v>18.13281796117802</v>
      </c>
      <c r="AB8" s="110">
        <v>9.8468255684663433</v>
      </c>
      <c r="AC8" s="110">
        <v>10.951707745902526</v>
      </c>
    </row>
    <row r="9" spans="1:29" x14ac:dyDescent="0.35">
      <c r="A9" s="139" t="s">
        <v>179</v>
      </c>
      <c r="B9" s="172">
        <v>0.98799999999999999</v>
      </c>
      <c r="C9" s="172">
        <v>5.3832060000000004</v>
      </c>
      <c r="D9" s="172">
        <v>4.9822209999999991</v>
      </c>
      <c r="E9" s="79">
        <v>10.108981039999998</v>
      </c>
      <c r="F9" s="173">
        <v>21.46240804</v>
      </c>
      <c r="G9" s="172">
        <v>0.90300000000000002</v>
      </c>
      <c r="H9" s="172">
        <v>0.32933181999999989</v>
      </c>
      <c r="I9" s="172">
        <v>2.2996681800000003</v>
      </c>
      <c r="J9" s="169">
        <v>1.18767</v>
      </c>
      <c r="K9" s="175">
        <v>3.7196700000000003</v>
      </c>
      <c r="L9" s="172">
        <v>0</v>
      </c>
      <c r="M9" s="222">
        <v>-6.8579999999999997</v>
      </c>
      <c r="N9" s="222">
        <v>0</v>
      </c>
      <c r="O9" s="222">
        <v>2.4</v>
      </c>
      <c r="P9" s="175">
        <f>SUM(L9:O9)</f>
        <v>-4.4580000000000002</v>
      </c>
      <c r="Q9" s="172">
        <v>3</v>
      </c>
      <c r="R9" s="172">
        <v>2.5</v>
      </c>
      <c r="S9" s="172">
        <v>0.7</v>
      </c>
      <c r="T9" s="172">
        <v>5.8</v>
      </c>
      <c r="U9" s="175">
        <f>SUM(Q9:T9)</f>
        <v>12</v>
      </c>
      <c r="V9" s="172">
        <v>3.43</v>
      </c>
      <c r="W9" s="172">
        <v>0.10399999999999987</v>
      </c>
      <c r="X9" s="172">
        <v>4.1959999999999997</v>
      </c>
      <c r="Y9" s="172">
        <v>4.0279999999999996</v>
      </c>
      <c r="Z9" s="175">
        <v>11.757999999999999</v>
      </c>
      <c r="AA9" s="170">
        <v>3.5</v>
      </c>
      <c r="AB9" s="172">
        <v>3.7697740000000004</v>
      </c>
      <c r="AC9" s="172">
        <v>1.1986520000000018</v>
      </c>
    </row>
    <row r="10" spans="1:29" x14ac:dyDescent="0.35">
      <c r="A10" s="301" t="s">
        <v>160</v>
      </c>
      <c r="B10" s="302">
        <v>12.655147999999988</v>
      </c>
      <c r="C10" s="302">
        <v>17.566719220665483</v>
      </c>
      <c r="D10" s="302">
        <v>26.821712272638965</v>
      </c>
      <c r="E10" s="302">
        <v>21.062958032667389</v>
      </c>
      <c r="F10" s="295">
        <v>78.105656623388995</v>
      </c>
      <c r="G10" s="302">
        <v>6.7846619221623925</v>
      </c>
      <c r="H10" s="302">
        <v>19.377899330438371</v>
      </c>
      <c r="I10" s="302">
        <v>14.656465856919652</v>
      </c>
      <c r="J10" s="294">
        <v>7.20386708615393</v>
      </c>
      <c r="K10" s="295">
        <v>48.022894195674347</v>
      </c>
      <c r="L10" s="302">
        <f>+L8+L9</f>
        <v>8.0624199999999959</v>
      </c>
      <c r="M10" s="302">
        <f>+M8+M9</f>
        <v>21.398060502582638</v>
      </c>
      <c r="N10" s="302">
        <f>+N8+N9</f>
        <v>18.786714187417338</v>
      </c>
      <c r="O10" s="302">
        <v>20.7</v>
      </c>
      <c r="P10" s="295">
        <f>+P8+P9</f>
        <v>69.047194689999969</v>
      </c>
      <c r="Q10" s="302">
        <v>6</v>
      </c>
      <c r="R10" s="302">
        <f>R8+R9</f>
        <v>21.5</v>
      </c>
      <c r="S10" s="302">
        <f>S8+S9</f>
        <v>24.9</v>
      </c>
      <c r="T10" s="302">
        <f>T8+T9</f>
        <v>17.7</v>
      </c>
      <c r="U10" s="295">
        <f>+U8+U9</f>
        <v>70</v>
      </c>
      <c r="V10" s="302">
        <v>5.7195438573070341</v>
      </c>
      <c r="W10" s="302">
        <v>9.6430109916305646</v>
      </c>
      <c r="X10" s="302">
        <v>8.1269222890636907</v>
      </c>
      <c r="Y10" s="302">
        <v>6.4013408231767306</v>
      </c>
      <c r="Z10" s="302">
        <v>29.890817961178023</v>
      </c>
      <c r="AA10" s="302">
        <v>29.890817961178023</v>
      </c>
      <c r="AB10" s="302">
        <v>13.636304568466345</v>
      </c>
      <c r="AC10" s="302">
        <f>SUM(AC8:AC9)</f>
        <v>12.150359745902527</v>
      </c>
    </row>
    <row r="11" spans="1:29" x14ac:dyDescent="0.35">
      <c r="B11" s="163"/>
      <c r="C11" s="163"/>
      <c r="D11" s="163"/>
      <c r="E11" s="163"/>
      <c r="F11" s="164"/>
      <c r="G11" s="163"/>
      <c r="H11" s="163"/>
      <c r="I11" s="163"/>
      <c r="J11" s="163"/>
      <c r="K11" s="164"/>
      <c r="L11" s="163"/>
      <c r="M11" s="223"/>
      <c r="N11" s="223"/>
      <c r="O11" s="223"/>
      <c r="P11" s="164"/>
      <c r="Q11" s="163"/>
      <c r="R11" s="163"/>
      <c r="S11" s="163"/>
      <c r="T11" s="163"/>
      <c r="U11" s="164"/>
      <c r="V11" s="163"/>
      <c r="W11" s="163"/>
      <c r="X11" s="163"/>
      <c r="Y11" s="163"/>
      <c r="Z11" s="164"/>
      <c r="AA11" s="163"/>
      <c r="AB11" s="163"/>
      <c r="AC11" s="163"/>
    </row>
    <row r="12" spans="1:29" x14ac:dyDescent="0.35">
      <c r="A12" s="17"/>
      <c r="B12" s="163"/>
      <c r="C12" s="163"/>
      <c r="D12" s="163"/>
      <c r="E12" s="163"/>
      <c r="F12" s="164"/>
      <c r="G12" s="163"/>
      <c r="H12" s="163"/>
      <c r="I12" s="163"/>
      <c r="J12" s="163"/>
      <c r="K12" s="164"/>
      <c r="L12" s="163"/>
      <c r="M12" s="223"/>
      <c r="N12" s="223"/>
      <c r="O12" s="223"/>
      <c r="P12" s="164"/>
      <c r="Q12" s="163"/>
      <c r="R12" s="163"/>
      <c r="S12" s="163"/>
      <c r="T12" s="163"/>
      <c r="U12" s="164"/>
      <c r="V12" s="163"/>
      <c r="W12" s="163"/>
      <c r="X12" s="163"/>
      <c r="Y12" s="163"/>
      <c r="Z12" s="164"/>
      <c r="AA12" s="163"/>
      <c r="AB12" s="163"/>
      <c r="AC12" s="163"/>
    </row>
    <row r="13" spans="1:29" x14ac:dyDescent="0.35">
      <c r="A13" s="37" t="s">
        <v>179</v>
      </c>
      <c r="B13" s="163"/>
      <c r="C13" s="163"/>
      <c r="D13" s="163"/>
      <c r="E13" s="163"/>
      <c r="F13" s="164"/>
      <c r="G13" s="163"/>
      <c r="H13" s="163"/>
      <c r="I13" s="163"/>
      <c r="J13" s="163"/>
      <c r="K13" s="164"/>
      <c r="L13" s="163"/>
      <c r="M13" s="223"/>
      <c r="N13" s="223"/>
      <c r="O13" s="223"/>
      <c r="P13" s="164"/>
      <c r="Q13" s="163"/>
      <c r="R13" s="163"/>
      <c r="S13" s="163"/>
      <c r="T13" s="163"/>
      <c r="U13" s="164"/>
      <c r="V13" s="163"/>
      <c r="W13" s="163"/>
      <c r="X13" s="163"/>
      <c r="Y13" s="163"/>
      <c r="Z13" s="164"/>
      <c r="AA13" s="163"/>
      <c r="AB13" s="163"/>
      <c r="AC13" s="163"/>
    </row>
    <row r="14" spans="1:29" x14ac:dyDescent="0.35">
      <c r="A14" s="4" t="s">
        <v>3</v>
      </c>
      <c r="B14" s="165"/>
      <c r="C14" s="165"/>
      <c r="D14" s="165"/>
      <c r="E14" s="165"/>
      <c r="F14" s="166"/>
      <c r="G14" s="165"/>
      <c r="H14" s="165"/>
      <c r="I14" s="165"/>
      <c r="J14" s="167"/>
      <c r="K14" s="166"/>
      <c r="L14" s="165"/>
      <c r="M14" s="167"/>
      <c r="N14" s="167"/>
      <c r="O14" s="167"/>
      <c r="P14" s="166"/>
      <c r="Q14" s="165"/>
      <c r="R14" s="165"/>
      <c r="S14" s="165"/>
      <c r="T14" s="165"/>
      <c r="U14" s="166"/>
      <c r="V14" s="165"/>
      <c r="W14" s="165"/>
      <c r="X14" s="165"/>
      <c r="Y14" s="165"/>
      <c r="Z14" s="166"/>
      <c r="AA14" s="165"/>
      <c r="AB14" s="165"/>
      <c r="AC14" s="165"/>
    </row>
    <row r="15" spans="1:29" x14ac:dyDescent="0.35">
      <c r="A15" s="115" t="s">
        <v>180</v>
      </c>
      <c r="B15" s="168">
        <v>0.98799999999999999</v>
      </c>
      <c r="C15" s="168">
        <v>-1.5472127100000002</v>
      </c>
      <c r="D15" s="168">
        <v>-0.42978728999999988</v>
      </c>
      <c r="E15" s="169">
        <v>-6.3E-2</v>
      </c>
      <c r="F15" s="174">
        <v>-1.052</v>
      </c>
      <c r="G15" s="168"/>
      <c r="H15" s="168"/>
      <c r="I15" s="168">
        <v>-0.42799999999999999</v>
      </c>
      <c r="J15" s="170">
        <v>0</v>
      </c>
      <c r="K15" s="175">
        <v>-0.42799999999999999</v>
      </c>
      <c r="L15" s="168">
        <v>0</v>
      </c>
      <c r="M15" s="224">
        <v>0</v>
      </c>
      <c r="N15" s="224">
        <v>0</v>
      </c>
      <c r="O15" s="224">
        <v>0</v>
      </c>
      <c r="P15" s="175">
        <f t="shared" ref="P15:P20" si="0">SUM(L15:O15)</f>
        <v>0</v>
      </c>
      <c r="Q15" s="168">
        <v>0</v>
      </c>
      <c r="R15" s="168">
        <v>0</v>
      </c>
      <c r="S15" s="168">
        <v>0</v>
      </c>
      <c r="T15" s="168">
        <v>0</v>
      </c>
      <c r="U15" s="175">
        <f t="shared" ref="U15:U20" si="1">SUM(Q15:T15)</f>
        <v>0</v>
      </c>
      <c r="V15" s="168">
        <v>0</v>
      </c>
      <c r="W15" s="168">
        <v>0</v>
      </c>
      <c r="X15" s="168">
        <v>0</v>
      </c>
      <c r="Y15" s="168"/>
      <c r="Z15" s="175"/>
      <c r="AA15" s="168">
        <v>0</v>
      </c>
      <c r="AB15" s="168">
        <v>0</v>
      </c>
      <c r="AC15" s="168">
        <v>0</v>
      </c>
    </row>
    <row r="16" spans="1:29" x14ac:dyDescent="0.35">
      <c r="A16" s="116" t="s">
        <v>181</v>
      </c>
      <c r="B16" s="168"/>
      <c r="C16" s="168">
        <v>0.590935192</v>
      </c>
      <c r="D16" s="168">
        <v>0</v>
      </c>
      <c r="E16" s="169">
        <v>-0.22893519200000004</v>
      </c>
      <c r="F16" s="174">
        <v>0.36199999999999999</v>
      </c>
      <c r="G16" s="168"/>
      <c r="H16" s="168"/>
      <c r="I16" s="168">
        <v>1.62</v>
      </c>
      <c r="J16" s="170">
        <v>1.0609999999999999</v>
      </c>
      <c r="K16" s="175">
        <v>2.681</v>
      </c>
      <c r="L16" s="168">
        <v>0</v>
      </c>
      <c r="M16" s="224">
        <v>0</v>
      </c>
      <c r="N16" s="224">
        <v>0</v>
      </c>
      <c r="O16" s="224">
        <v>1.3</v>
      </c>
      <c r="P16" s="175">
        <f t="shared" si="0"/>
        <v>1.3</v>
      </c>
      <c r="Q16" s="168">
        <v>2.5369999999999999</v>
      </c>
      <c r="R16" s="168">
        <v>1.9</v>
      </c>
      <c r="S16" s="168">
        <v>0.3</v>
      </c>
      <c r="T16" s="168">
        <v>5.8</v>
      </c>
      <c r="U16" s="175">
        <f t="shared" si="1"/>
        <v>10.536999999999999</v>
      </c>
      <c r="V16" s="168">
        <v>3.4</v>
      </c>
      <c r="W16" s="168">
        <v>1.3</v>
      </c>
      <c r="X16" s="168">
        <v>1.2</v>
      </c>
      <c r="Y16" s="168">
        <v>3</v>
      </c>
      <c r="Z16" s="175">
        <v>8.9</v>
      </c>
      <c r="AA16" s="168">
        <v>3.5</v>
      </c>
      <c r="AB16" s="168">
        <f>7-AA16</f>
        <v>3.5</v>
      </c>
      <c r="AC16" s="168">
        <v>1.1000000000000001</v>
      </c>
    </row>
    <row r="17" spans="1:29" x14ac:dyDescent="0.35">
      <c r="A17" s="115" t="s">
        <v>182</v>
      </c>
      <c r="B17" s="168"/>
      <c r="C17" s="168">
        <v>0.30859999999999965</v>
      </c>
      <c r="D17" s="168">
        <v>1.0974000000000002</v>
      </c>
      <c r="E17" s="169">
        <v>0.749</v>
      </c>
      <c r="F17" s="174">
        <v>2.1549999999999998</v>
      </c>
      <c r="G17" s="168">
        <v>0.90300000000000002</v>
      </c>
      <c r="H17" s="168">
        <v>0.32900000000000001</v>
      </c>
      <c r="I17" s="168">
        <v>1.1080000000000001</v>
      </c>
      <c r="J17" s="170">
        <v>0.127</v>
      </c>
      <c r="K17" s="175">
        <v>2.4670000000000001</v>
      </c>
      <c r="L17" s="168">
        <v>0</v>
      </c>
      <c r="M17" s="224">
        <v>0</v>
      </c>
      <c r="N17" s="224">
        <v>0</v>
      </c>
      <c r="O17" s="224">
        <v>0</v>
      </c>
      <c r="P17" s="175">
        <f t="shared" si="0"/>
        <v>0</v>
      </c>
      <c r="Q17" s="168">
        <v>0</v>
      </c>
      <c r="R17" s="168">
        <v>0</v>
      </c>
      <c r="S17" s="168">
        <v>0</v>
      </c>
      <c r="T17" s="168">
        <v>0</v>
      </c>
      <c r="U17" s="175">
        <f t="shared" si="1"/>
        <v>0</v>
      </c>
      <c r="V17" s="168">
        <v>0</v>
      </c>
      <c r="W17" s="168">
        <v>0</v>
      </c>
      <c r="X17" s="168">
        <v>0</v>
      </c>
      <c r="Y17" s="168"/>
      <c r="Z17" s="175"/>
      <c r="AA17" s="168">
        <v>0</v>
      </c>
      <c r="AB17" s="168">
        <v>0</v>
      </c>
      <c r="AC17" s="168">
        <v>0</v>
      </c>
    </row>
    <row r="18" spans="1:29" x14ac:dyDescent="0.35">
      <c r="A18" s="116" t="s">
        <v>183</v>
      </c>
      <c r="B18" s="168"/>
      <c r="C18" s="168">
        <v>6.0308946999999966</v>
      </c>
      <c r="D18" s="168">
        <v>4.3141053000000005</v>
      </c>
      <c r="E18" s="169">
        <v>6.6710000000000003</v>
      </c>
      <c r="F18" s="174">
        <v>17.015999999999998</v>
      </c>
      <c r="G18" s="168"/>
      <c r="H18" s="168"/>
      <c r="I18" s="168">
        <v>0</v>
      </c>
      <c r="J18" s="170">
        <v>0</v>
      </c>
      <c r="K18" s="175">
        <v>0</v>
      </c>
      <c r="L18" s="168">
        <v>0</v>
      </c>
      <c r="M18" s="224">
        <v>0</v>
      </c>
      <c r="N18" s="224">
        <v>0</v>
      </c>
      <c r="O18" s="224">
        <v>0</v>
      </c>
      <c r="P18" s="175">
        <f t="shared" si="0"/>
        <v>0</v>
      </c>
      <c r="Q18" s="168">
        <v>0</v>
      </c>
      <c r="R18" s="168">
        <v>0</v>
      </c>
      <c r="S18" s="168">
        <v>0</v>
      </c>
      <c r="T18" s="168">
        <v>0</v>
      </c>
      <c r="U18" s="175">
        <f t="shared" si="1"/>
        <v>0</v>
      </c>
      <c r="V18" s="168">
        <v>0</v>
      </c>
      <c r="W18" s="168">
        <v>0</v>
      </c>
      <c r="X18" s="168">
        <v>0</v>
      </c>
      <c r="Y18" s="168"/>
      <c r="Z18" s="175"/>
      <c r="AA18" s="168">
        <v>0</v>
      </c>
      <c r="AB18" s="168">
        <v>0</v>
      </c>
      <c r="AC18" s="168">
        <v>0</v>
      </c>
    </row>
    <row r="19" spans="1:29" x14ac:dyDescent="0.35">
      <c r="A19" s="115" t="s">
        <v>184</v>
      </c>
      <c r="B19" s="168"/>
      <c r="C19" s="168">
        <v>0</v>
      </c>
      <c r="D19" s="168">
        <v>0</v>
      </c>
      <c r="E19" s="169">
        <v>2.9809999999999999</v>
      </c>
      <c r="F19" s="174">
        <v>2.9809999999999999</v>
      </c>
      <c r="G19" s="168"/>
      <c r="H19" s="168"/>
      <c r="I19" s="168">
        <v>0</v>
      </c>
      <c r="J19" s="170">
        <v>0</v>
      </c>
      <c r="K19" s="175">
        <v>0</v>
      </c>
      <c r="L19" s="168">
        <v>0</v>
      </c>
      <c r="M19" s="224">
        <v>0</v>
      </c>
      <c r="N19" s="224">
        <v>0</v>
      </c>
      <c r="O19" s="224">
        <v>0</v>
      </c>
      <c r="P19" s="175">
        <f t="shared" si="0"/>
        <v>0</v>
      </c>
      <c r="Q19" s="168">
        <v>0.44600000000000001</v>
      </c>
      <c r="R19" s="168">
        <v>0.6</v>
      </c>
      <c r="S19" s="168">
        <v>0.4</v>
      </c>
      <c r="T19" s="168">
        <v>0</v>
      </c>
      <c r="U19" s="175">
        <f t="shared" si="1"/>
        <v>1.4460000000000002</v>
      </c>
      <c r="V19" s="168">
        <v>0</v>
      </c>
      <c r="W19" s="168">
        <v>0</v>
      </c>
      <c r="X19" s="168">
        <v>3.2</v>
      </c>
      <c r="Y19" s="168">
        <f>+Y9-Y16</f>
        <v>1.0279999999999996</v>
      </c>
      <c r="Z19" s="175">
        <f>13.1-Z16</f>
        <v>4.1999999999999993</v>
      </c>
      <c r="AA19" s="168">
        <v>0</v>
      </c>
      <c r="AB19" s="168">
        <v>0.3</v>
      </c>
      <c r="AC19" s="168">
        <v>0.1</v>
      </c>
    </row>
    <row r="20" spans="1:29" x14ac:dyDescent="0.35">
      <c r="A20" s="115" t="s">
        <v>185</v>
      </c>
      <c r="B20" s="168">
        <v>0</v>
      </c>
      <c r="C20" s="168">
        <v>0</v>
      </c>
      <c r="D20" s="168">
        <v>0</v>
      </c>
      <c r="E20" s="169">
        <v>0</v>
      </c>
      <c r="F20" s="174">
        <v>0</v>
      </c>
      <c r="G20" s="168">
        <v>0</v>
      </c>
      <c r="H20" s="168">
        <v>0</v>
      </c>
      <c r="I20" s="168">
        <v>0</v>
      </c>
      <c r="J20" s="170">
        <v>0</v>
      </c>
      <c r="K20" s="175">
        <v>0</v>
      </c>
      <c r="L20" s="168">
        <v>0</v>
      </c>
      <c r="M20" s="224">
        <v>-6.85</v>
      </c>
      <c r="N20" s="224">
        <v>0</v>
      </c>
      <c r="O20" s="224">
        <v>1.04</v>
      </c>
      <c r="P20" s="175">
        <f t="shared" si="0"/>
        <v>-5.81</v>
      </c>
      <c r="Q20" s="168">
        <v>0</v>
      </c>
      <c r="R20" s="168">
        <v>0</v>
      </c>
      <c r="S20" s="168">
        <v>0</v>
      </c>
      <c r="T20" s="168">
        <v>0</v>
      </c>
      <c r="U20" s="175">
        <f t="shared" si="1"/>
        <v>0</v>
      </c>
      <c r="V20" s="168">
        <v>0</v>
      </c>
      <c r="W20" s="168">
        <v>0</v>
      </c>
      <c r="X20" s="168">
        <v>0</v>
      </c>
      <c r="Y20" s="168"/>
      <c r="Z20" s="175"/>
      <c r="AA20" s="168">
        <v>0</v>
      </c>
      <c r="AB20" s="168">
        <v>0</v>
      </c>
      <c r="AC20" s="168">
        <v>0</v>
      </c>
    </row>
    <row r="21" spans="1:29" x14ac:dyDescent="0.35">
      <c r="A21" s="301" t="s">
        <v>186</v>
      </c>
      <c r="B21" s="297">
        <v>0.98799999999999999</v>
      </c>
      <c r="C21" s="297">
        <v>5.3832171819999957</v>
      </c>
      <c r="D21" s="297">
        <v>4.9817180100000007</v>
      </c>
      <c r="E21" s="297">
        <v>10.109064807999999</v>
      </c>
      <c r="F21" s="297">
        <v>21.461999999999996</v>
      </c>
      <c r="G21" s="297">
        <v>0.90300000000000002</v>
      </c>
      <c r="H21" s="297">
        <v>0.32900000000000001</v>
      </c>
      <c r="I21" s="297">
        <v>2.3000000000000003</v>
      </c>
      <c r="J21" s="297">
        <v>1.1879999999999999</v>
      </c>
      <c r="K21" s="297">
        <v>4.72</v>
      </c>
      <c r="L21" s="297">
        <v>0</v>
      </c>
      <c r="M21" s="297">
        <v>-6.8579999999999997</v>
      </c>
      <c r="N21" s="297">
        <v>0</v>
      </c>
      <c r="O21" s="297">
        <f t="shared" ref="O21:U21" si="2">SUM(O15:O20)</f>
        <v>2.34</v>
      </c>
      <c r="P21" s="297">
        <f t="shared" si="2"/>
        <v>-4.51</v>
      </c>
      <c r="Q21" s="297">
        <f t="shared" si="2"/>
        <v>2.9830000000000001</v>
      </c>
      <c r="R21" s="297">
        <f t="shared" si="2"/>
        <v>2.5</v>
      </c>
      <c r="S21" s="297">
        <f t="shared" si="2"/>
        <v>0.7</v>
      </c>
      <c r="T21" s="297">
        <f t="shared" si="2"/>
        <v>5.8</v>
      </c>
      <c r="U21" s="297">
        <f t="shared" si="2"/>
        <v>11.982999999999999</v>
      </c>
      <c r="V21" s="297">
        <f t="shared" ref="V21:Z21" si="3">SUM(V15:V20)</f>
        <v>3.4</v>
      </c>
      <c r="W21" s="297">
        <f t="shared" si="3"/>
        <v>1.3</v>
      </c>
      <c r="X21" s="299">
        <f t="shared" si="3"/>
        <v>4.4000000000000004</v>
      </c>
      <c r="Y21" s="299">
        <f t="shared" si="3"/>
        <v>4.0279999999999996</v>
      </c>
      <c r="Z21" s="299">
        <f t="shared" si="3"/>
        <v>13.1</v>
      </c>
      <c r="AA21" s="299">
        <f t="shared" ref="AA21:AB21" si="4">SUM(AA15:AA20)</f>
        <v>3.5</v>
      </c>
      <c r="AB21" s="299">
        <f t="shared" si="4"/>
        <v>3.8</v>
      </c>
      <c r="AC21" s="299">
        <f t="shared" ref="AC21" si="5">SUM(AC15:AC20)</f>
        <v>1.2000000000000002</v>
      </c>
    </row>
    <row r="22" spans="1:29" x14ac:dyDescent="0.35">
      <c r="B22" s="118"/>
      <c r="C22" s="118"/>
      <c r="D22" s="118"/>
      <c r="E22" s="118"/>
      <c r="F22" s="118"/>
      <c r="G22" s="118"/>
      <c r="H22" s="118"/>
      <c r="I22" s="118"/>
      <c r="J22" s="118"/>
      <c r="K22" s="118"/>
      <c r="P22" s="118"/>
      <c r="U22" s="118"/>
      <c r="Z22" s="118"/>
    </row>
    <row r="23" spans="1:29" x14ac:dyDescent="0.35">
      <c r="G23" s="6"/>
      <c r="H23" s="6"/>
      <c r="I23" s="6"/>
    </row>
    <row r="24" spans="1:29" x14ac:dyDescent="0.35">
      <c r="G24" s="6"/>
      <c r="H24" s="6"/>
      <c r="I24" s="6"/>
    </row>
    <row r="25" spans="1:29" x14ac:dyDescent="0.35">
      <c r="G25" s="6"/>
      <c r="H25" s="6"/>
      <c r="I25" s="6"/>
    </row>
    <row r="26" spans="1:29" x14ac:dyDescent="0.35">
      <c r="G26" s="6"/>
      <c r="H26" s="6"/>
      <c r="I26" s="6"/>
    </row>
    <row r="27" spans="1:29" x14ac:dyDescent="0.35">
      <c r="G27" s="6"/>
      <c r="H27" s="6"/>
      <c r="I27" s="6"/>
    </row>
    <row r="28" spans="1:29" x14ac:dyDescent="0.35">
      <c r="G28" s="6"/>
      <c r="H28" s="6"/>
      <c r="I28" s="6"/>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32A9B-F62C-4428-A494-9485419716DE}">
  <sheetPr>
    <tabColor theme="4" tint="-0.249977111117893"/>
  </sheetPr>
  <dimension ref="A2:Q45"/>
  <sheetViews>
    <sheetView showGridLines="0" zoomScale="70" zoomScaleNormal="70" workbookViewId="0"/>
  </sheetViews>
  <sheetFormatPr defaultColWidth="9.1796875" defaultRowHeight="14.5" x14ac:dyDescent="0.35"/>
  <cols>
    <col min="1" max="1" width="3.54296875" customWidth="1"/>
    <col min="2" max="2" width="67" customWidth="1"/>
    <col min="3" max="16384" width="9.1796875" style="306"/>
  </cols>
  <sheetData>
    <row r="2" spans="1:17" x14ac:dyDescent="0.35">
      <c r="B2" s="309" t="s">
        <v>237</v>
      </c>
    </row>
    <row r="3" spans="1:17" x14ac:dyDescent="0.35">
      <c r="B3" s="349" t="s">
        <v>249</v>
      </c>
      <c r="C3" s="349"/>
      <c r="D3" s="349"/>
      <c r="E3" s="349"/>
      <c r="F3" s="349"/>
      <c r="G3" s="349"/>
      <c r="H3" s="349"/>
      <c r="I3" s="349"/>
      <c r="J3" s="349"/>
      <c r="K3" s="349"/>
      <c r="L3" s="349"/>
      <c r="M3" s="349"/>
      <c r="N3" s="349"/>
      <c r="O3" s="349"/>
    </row>
    <row r="4" spans="1:17" x14ac:dyDescent="0.35">
      <c r="B4" s="349"/>
      <c r="C4" s="349"/>
      <c r="D4" s="349"/>
      <c r="E4" s="349"/>
      <c r="F4" s="349"/>
      <c r="G4" s="349"/>
      <c r="H4" s="349"/>
      <c r="I4" s="349"/>
      <c r="J4" s="349"/>
      <c r="K4" s="349"/>
      <c r="L4" s="349"/>
      <c r="M4" s="349"/>
      <c r="N4" s="349"/>
      <c r="O4" s="349"/>
    </row>
    <row r="5" spans="1:17" ht="32.15" customHeight="1" x14ac:dyDescent="0.35">
      <c r="B5" s="349"/>
      <c r="C5" s="349"/>
      <c r="D5" s="349"/>
      <c r="E5" s="349"/>
      <c r="F5" s="349"/>
      <c r="G5" s="349"/>
      <c r="H5" s="349"/>
      <c r="I5" s="349"/>
      <c r="J5" s="349"/>
      <c r="K5" s="349"/>
      <c r="L5" s="349"/>
      <c r="M5" s="349"/>
      <c r="N5" s="349"/>
      <c r="O5" s="349"/>
    </row>
    <row r="7" spans="1:17" x14ac:dyDescent="0.35">
      <c r="B7" s="319" t="s">
        <v>3</v>
      </c>
      <c r="C7" s="307" t="s">
        <v>196</v>
      </c>
      <c r="D7" s="307" t="s">
        <v>197</v>
      </c>
      <c r="E7" s="307" t="s">
        <v>198</v>
      </c>
      <c r="F7" s="307" t="s">
        <v>199</v>
      </c>
      <c r="G7" s="307" t="s">
        <v>200</v>
      </c>
      <c r="H7" s="307" t="s">
        <v>235</v>
      </c>
      <c r="I7" s="307" t="s">
        <v>243</v>
      </c>
      <c r="J7" s="307" t="s">
        <v>251</v>
      </c>
      <c r="K7" s="307" t="s">
        <v>263</v>
      </c>
      <c r="L7" s="307" t="s">
        <v>264</v>
      </c>
      <c r="M7" s="307" t="s">
        <v>266</v>
      </c>
      <c r="O7" s="308">
        <v>2023</v>
      </c>
      <c r="P7" s="308">
        <v>2024</v>
      </c>
    </row>
    <row r="8" spans="1:17" x14ac:dyDescent="0.35">
      <c r="B8" t="s">
        <v>22</v>
      </c>
      <c r="C8" s="306">
        <v>47.361155189999998</v>
      </c>
      <c r="D8" s="306">
        <v>47.241389950000006</v>
      </c>
      <c r="E8" s="306">
        <v>52.898748230000002</v>
      </c>
      <c r="F8" s="306">
        <v>48.788827425758868</v>
      </c>
      <c r="G8" s="306">
        <v>48.503999999999998</v>
      </c>
      <c r="H8" s="306">
        <v>49.226000000000006</v>
      </c>
      <c r="I8" s="306">
        <v>49.320000000000007</v>
      </c>
      <c r="J8" s="306">
        <v>51.978000000000009</v>
      </c>
      <c r="K8" s="306">
        <v>50.796688929999988</v>
      </c>
      <c r="L8" s="306">
        <v>55.268550120000008</v>
      </c>
      <c r="M8" s="306">
        <v>56.839831240000002</v>
      </c>
      <c r="O8" s="306">
        <v>196.29012079575887</v>
      </c>
      <c r="P8" s="306">
        <v>199.02800000000002</v>
      </c>
    </row>
    <row r="9" spans="1:17" x14ac:dyDescent="0.35">
      <c r="B9" t="s">
        <v>231</v>
      </c>
      <c r="C9" s="306">
        <v>-29.073813096634108</v>
      </c>
      <c r="D9" s="306">
        <v>-29.298823148289195</v>
      </c>
      <c r="E9" s="306">
        <v>-34.837422789996538</v>
      </c>
      <c r="F9" s="306">
        <v>-30.630699924746743</v>
      </c>
      <c r="G9" s="306">
        <v>-28.065111570878376</v>
      </c>
      <c r="H9" s="306">
        <v>-29.159963307462082</v>
      </c>
      <c r="I9" s="306">
        <v>-31.576620551506622</v>
      </c>
      <c r="J9" s="306">
        <v>-31.84426424889358</v>
      </c>
      <c r="K9" s="306">
        <v>-28.668113374651792</v>
      </c>
      <c r="L9" s="306">
        <v>-29.042138641533668</v>
      </c>
      <c r="M9" s="306">
        <v>-31.959595834097474</v>
      </c>
      <c r="O9" s="306">
        <v>-123.84075895966657</v>
      </c>
      <c r="P9" s="306">
        <v>-120.64595967874067</v>
      </c>
    </row>
    <row r="10" spans="1:17" s="310" customFormat="1" x14ac:dyDescent="0.35">
      <c r="A10" s="309"/>
      <c r="B10" s="309" t="s">
        <v>24</v>
      </c>
      <c r="C10" s="310">
        <v>18.28734209336589</v>
      </c>
      <c r="D10" s="310">
        <v>17.942566801710811</v>
      </c>
      <c r="E10" s="310">
        <v>18.061325440003468</v>
      </c>
      <c r="F10" s="310">
        <v>18.158127501012125</v>
      </c>
      <c r="G10" s="310">
        <v>20.438888429121622</v>
      </c>
      <c r="H10" s="310">
        <v>20.066036692537924</v>
      </c>
      <c r="I10" s="310">
        <v>17.743379448493386</v>
      </c>
      <c r="J10" s="310">
        <v>20.133735751106428</v>
      </c>
      <c r="K10" s="310">
        <v>22.128575555348196</v>
      </c>
      <c r="L10" s="310">
        <v>26.226411478466339</v>
      </c>
      <c r="M10" s="310">
        <v>24.880235405902528</v>
      </c>
      <c r="O10" s="310">
        <v>72.449361836092294</v>
      </c>
      <c r="P10" s="310">
        <v>78.382040321259353</v>
      </c>
      <c r="Q10" s="306"/>
    </row>
    <row r="11" spans="1:17" s="310" customFormat="1" x14ac:dyDescent="0.35">
      <c r="A11" s="309"/>
      <c r="B11" s="321" t="s">
        <v>201</v>
      </c>
      <c r="C11" s="313">
        <v>0.386125338792985</v>
      </c>
      <c r="D11" s="313">
        <v>0.37980607303682457</v>
      </c>
      <c r="E11" s="313">
        <v>0.34143200064912893</v>
      </c>
      <c r="F11" s="313">
        <v>0.37217798539313207</v>
      </c>
      <c r="G11" s="322">
        <v>0.42138562652815487</v>
      </c>
      <c r="H11" s="322">
        <v>0.40763085955669609</v>
      </c>
      <c r="I11" s="322">
        <v>0.35976032945039299</v>
      </c>
      <c r="J11" s="322">
        <v>0.38735110529659517</v>
      </c>
      <c r="K11" s="313">
        <v>0.43563027475752053</v>
      </c>
      <c r="L11" s="313">
        <v>0.47452685879262463</v>
      </c>
      <c r="M11" s="313">
        <v>0.43772535672824997</v>
      </c>
      <c r="O11" s="322">
        <v>0.36909326634668649</v>
      </c>
      <c r="P11" s="322">
        <v>0.39382418715587425</v>
      </c>
      <c r="Q11" s="306"/>
    </row>
    <row r="12" spans="1:17" x14ac:dyDescent="0.35">
      <c r="K12" s="342"/>
      <c r="L12" s="342"/>
      <c r="M12" s="342"/>
    </row>
    <row r="13" spans="1:17" x14ac:dyDescent="0.35">
      <c r="B13" t="s">
        <v>25</v>
      </c>
      <c r="C13" s="306">
        <v>-19.209511451485614</v>
      </c>
      <c r="D13" s="306">
        <v>-12.711879791485615</v>
      </c>
      <c r="E13" s="306">
        <v>-12.536424351485614</v>
      </c>
      <c r="F13" s="306">
        <v>-21.912561111485608</v>
      </c>
      <c r="G13" s="306">
        <v>-19.487344571814589</v>
      </c>
      <c r="H13" s="306">
        <v>-12.786025700907359</v>
      </c>
      <c r="I13" s="306">
        <v>-15.367457159429696</v>
      </c>
      <c r="J13" s="306">
        <v>-20.393394927929698</v>
      </c>
      <c r="K13" s="306">
        <v>-18.253215718724721</v>
      </c>
      <c r="L13" s="306">
        <v>-18.111172910000004</v>
      </c>
      <c r="M13" s="306">
        <v>-15.813807660000004</v>
      </c>
      <c r="O13" s="306">
        <v>-66.370376705942448</v>
      </c>
      <c r="P13" s="306">
        <v>-68.034222360081344</v>
      </c>
    </row>
    <row r="14" spans="1:17" x14ac:dyDescent="0.35">
      <c r="B14" t="s">
        <v>26</v>
      </c>
      <c r="C14" s="306">
        <v>-4.0660000000000007</v>
      </c>
      <c r="D14" s="306">
        <v>-4.1899999999999995</v>
      </c>
      <c r="E14" s="306">
        <v>-5.1030000000000006</v>
      </c>
      <c r="F14" s="306">
        <v>-5.2919999999999998</v>
      </c>
      <c r="G14" s="306">
        <v>-3.8213397823404307</v>
      </c>
      <c r="H14" s="306">
        <v>-3.7646602176595687</v>
      </c>
      <c r="I14" s="306">
        <v>-4.1989999999999998</v>
      </c>
      <c r="J14" s="306">
        <v>-4.8550000000000004</v>
      </c>
      <c r="K14" s="306">
        <v>-4.3509033100000005</v>
      </c>
      <c r="L14" s="306">
        <v>-4.1674684699999984</v>
      </c>
      <c r="M14" s="306">
        <v>-4.7848924700000026</v>
      </c>
      <c r="O14" s="306">
        <v>-18.651000000000003</v>
      </c>
      <c r="P14" s="306">
        <v>-16.64</v>
      </c>
    </row>
    <row r="15" spans="1:17" x14ac:dyDescent="0.35">
      <c r="B15" t="s">
        <v>153</v>
      </c>
      <c r="C15" s="306">
        <v>-1.5000000000000006E-2</v>
      </c>
      <c r="D15" s="306">
        <v>-1.0999999999999996E-2</v>
      </c>
      <c r="E15" s="306">
        <v>9.1199999999993508E-2</v>
      </c>
      <c r="F15" s="306">
        <v>-0.14500000000000002</v>
      </c>
      <c r="G15" s="306">
        <v>0</v>
      </c>
      <c r="H15" s="306">
        <v>0.96799999999999997</v>
      </c>
      <c r="I15" s="306">
        <v>0.254</v>
      </c>
      <c r="J15" s="306">
        <v>0.82900000000000018</v>
      </c>
      <c r="K15" s="306">
        <v>0.6240770000000001</v>
      </c>
      <c r="L15" s="306">
        <v>0.57514299999999996</v>
      </c>
      <c r="M15" s="306">
        <v>0.65816799999999986</v>
      </c>
      <c r="O15" s="306">
        <v>-7.9800000000006505E-2</v>
      </c>
      <c r="P15" s="306">
        <v>1.9510000000000001</v>
      </c>
    </row>
    <row r="16" spans="1:17" s="310" customFormat="1" x14ac:dyDescent="0.35">
      <c r="A16" s="309"/>
      <c r="B16" s="309" t="s">
        <v>29</v>
      </c>
      <c r="C16" s="310">
        <v>-5.0031693581197239</v>
      </c>
      <c r="D16" s="310">
        <v>1.0296870102251994</v>
      </c>
      <c r="E16" s="310">
        <v>0.51310108851784619</v>
      </c>
      <c r="F16" s="310">
        <v>-9.1914336104734851</v>
      </c>
      <c r="G16" s="310">
        <v>-2.8697959250333973</v>
      </c>
      <c r="H16" s="310">
        <v>4.4833507739709972</v>
      </c>
      <c r="I16" s="310">
        <v>-1.569077710936309</v>
      </c>
      <c r="J16" s="310">
        <v>-4.2856591768232697</v>
      </c>
      <c r="K16" s="310">
        <v>0.14853352662347419</v>
      </c>
      <c r="L16" s="310">
        <v>4.5229130984663364</v>
      </c>
      <c r="M16" s="310">
        <v>4.9397032759025237</v>
      </c>
      <c r="O16" s="310">
        <v>-12.651814869850163</v>
      </c>
      <c r="P16" s="310">
        <v>-4.2411820388219788</v>
      </c>
    </row>
    <row r="18" spans="1:17" s="310" customFormat="1" x14ac:dyDescent="0.35">
      <c r="A18" s="309"/>
      <c r="B18" s="309" t="s">
        <v>202</v>
      </c>
    </row>
    <row r="19" spans="1:17" s="310" customFormat="1" x14ac:dyDescent="0.35">
      <c r="A19" s="309"/>
      <c r="B19" s="309" t="s">
        <v>203</v>
      </c>
      <c r="C19" s="310">
        <v>-5.0031693581197239</v>
      </c>
      <c r="D19" s="310">
        <v>1.0296870102251994</v>
      </c>
      <c r="E19" s="310">
        <v>0.51310108851784619</v>
      </c>
      <c r="F19" s="310">
        <v>-9.1914336104734851</v>
      </c>
      <c r="G19" s="310">
        <v>-2.8697959250333973</v>
      </c>
      <c r="H19" s="310">
        <v>4.4833507739709972</v>
      </c>
      <c r="I19" s="310">
        <v>-1.569077710936309</v>
      </c>
      <c r="J19" s="310">
        <v>-4.2856591768232697</v>
      </c>
      <c r="K19" s="310">
        <v>0.14853352662347419</v>
      </c>
      <c r="L19" s="310">
        <v>4.5229130984663364</v>
      </c>
      <c r="M19" s="310">
        <v>4.9397032759025237</v>
      </c>
      <c r="O19" s="310">
        <v>-12.651814869850163</v>
      </c>
      <c r="P19" s="310">
        <v>-4.2411820388219788</v>
      </c>
    </row>
    <row r="20" spans="1:17" x14ac:dyDescent="0.35">
      <c r="B20" t="s">
        <v>156</v>
      </c>
      <c r="C20" s="306">
        <v>4.0660000000000007</v>
      </c>
      <c r="D20" s="306">
        <v>4.1899999999999995</v>
      </c>
      <c r="E20" s="306">
        <v>5.1030000000000006</v>
      </c>
      <c r="F20" s="306">
        <v>5.2919999999999998</v>
      </c>
      <c r="G20" s="306">
        <v>3.8213397823404307</v>
      </c>
      <c r="H20" s="306">
        <v>3.7646602176595687</v>
      </c>
      <c r="I20" s="306">
        <v>4.1989999999999998</v>
      </c>
      <c r="J20" s="306">
        <v>4.8550000000000004</v>
      </c>
      <c r="K20" s="306">
        <v>4.3509033100000005</v>
      </c>
      <c r="L20" s="306">
        <v>4.1674684699999984</v>
      </c>
      <c r="M20" s="306">
        <v>4.7848924700000026</v>
      </c>
      <c r="O20" s="306">
        <v>18.651000000000003</v>
      </c>
      <c r="P20" s="306">
        <v>16.64</v>
      </c>
    </row>
    <row r="21" spans="1:17" x14ac:dyDescent="0.35">
      <c r="B21" t="s">
        <v>157</v>
      </c>
      <c r="C21" s="306">
        <v>0.89100000000000001</v>
      </c>
      <c r="D21" s="306">
        <v>1.1320699999999999</v>
      </c>
      <c r="E21" s="306">
        <v>1.2832999999999999</v>
      </c>
      <c r="F21" s="306">
        <v>1.1140000000000001</v>
      </c>
      <c r="G21" s="306">
        <v>1.3380000000000001</v>
      </c>
      <c r="H21" s="306">
        <v>1.2909999999999999</v>
      </c>
      <c r="I21" s="306">
        <v>1.3009999999999999</v>
      </c>
      <c r="J21" s="306">
        <v>1.804</v>
      </c>
      <c r="K21" s="306">
        <v>1.3144529999999999</v>
      </c>
      <c r="L21" s="306">
        <v>1.156444</v>
      </c>
      <c r="M21" s="306">
        <v>1.227112</v>
      </c>
      <c r="O21" s="306">
        <v>4.4203699999999992</v>
      </c>
      <c r="P21" s="306">
        <v>5.734</v>
      </c>
    </row>
    <row r="22" spans="1:17" s="310" customFormat="1" x14ac:dyDescent="0.35">
      <c r="A22" s="309"/>
      <c r="B22" s="309" t="s">
        <v>158</v>
      </c>
      <c r="C22" s="310">
        <v>-4.6169358119723114E-2</v>
      </c>
      <c r="D22" s="310">
        <v>6.3517570102251986</v>
      </c>
      <c r="E22" s="310">
        <v>6.8994010885178465</v>
      </c>
      <c r="F22" s="310">
        <v>-2.7854336104734854</v>
      </c>
      <c r="G22" s="310">
        <v>2.2895438573070335</v>
      </c>
      <c r="H22" s="310">
        <v>9.5390109916305654</v>
      </c>
      <c r="I22" s="310">
        <v>3.930922289063691</v>
      </c>
      <c r="J22" s="310">
        <v>2.373340823176731</v>
      </c>
      <c r="K22" s="310">
        <v>5.8138898366234741</v>
      </c>
      <c r="L22" s="310">
        <v>9.8468255684663362</v>
      </c>
      <c r="M22" s="310">
        <v>10.951707745902526</v>
      </c>
      <c r="O22" s="310">
        <v>10.419555130149835</v>
      </c>
      <c r="P22" s="310">
        <v>18.13281796117802</v>
      </c>
      <c r="Q22" s="306"/>
    </row>
    <row r="23" spans="1:17" x14ac:dyDescent="0.35">
      <c r="B23" t="s">
        <v>179</v>
      </c>
      <c r="C23" s="306">
        <v>2.2774179999999999</v>
      </c>
      <c r="D23" s="306">
        <v>2.4287909999999999</v>
      </c>
      <c r="E23" s="306">
        <v>0.71414699999999698</v>
      </c>
      <c r="F23" s="306">
        <v>5.2845789999999999</v>
      </c>
      <c r="G23" s="306">
        <v>3.43</v>
      </c>
      <c r="H23" s="306">
        <v>0.10399999999999987</v>
      </c>
      <c r="I23" s="306">
        <v>4.1959999999999997</v>
      </c>
      <c r="J23" s="306">
        <v>4.0279999999999996</v>
      </c>
      <c r="K23" s="306">
        <v>3.5439919999999998</v>
      </c>
      <c r="L23" s="306">
        <v>3.7697740000000008</v>
      </c>
      <c r="M23" s="306">
        <v>1.1986520000000018</v>
      </c>
      <c r="O23" s="306">
        <v>10.704934999999995</v>
      </c>
      <c r="P23" s="306">
        <v>11.757999999999999</v>
      </c>
    </row>
    <row r="24" spans="1:17" s="310" customFormat="1" x14ac:dyDescent="0.35">
      <c r="A24" s="309"/>
      <c r="B24" s="315" t="s">
        <v>160</v>
      </c>
      <c r="C24" s="316">
        <v>2.2312486418802768</v>
      </c>
      <c r="D24" s="316">
        <v>8.780548010225198</v>
      </c>
      <c r="E24" s="316">
        <v>7.6135480885178435</v>
      </c>
      <c r="F24" s="316">
        <v>2.4991453895265145</v>
      </c>
      <c r="G24" s="316">
        <v>5.7195438573070341</v>
      </c>
      <c r="H24" s="316">
        <v>9.6430109916305646</v>
      </c>
      <c r="I24" s="316">
        <v>8.1269222890636907</v>
      </c>
      <c r="J24" s="316">
        <v>6.4013408231767306</v>
      </c>
      <c r="K24" s="316">
        <v>9.3578818366234735</v>
      </c>
      <c r="L24" s="316">
        <v>13.616599568466338</v>
      </c>
      <c r="M24" s="316">
        <v>12.150359745902527</v>
      </c>
      <c r="O24" s="316">
        <v>21.124490130149834</v>
      </c>
      <c r="P24" s="316">
        <v>29.890817961178023</v>
      </c>
    </row>
    <row r="25" spans="1:17" s="323" customFormat="1" x14ac:dyDescent="0.35">
      <c r="A25" s="320"/>
      <c r="B25" s="321" t="s">
        <v>204</v>
      </c>
      <c r="C25" s="313">
        <v>4.7111364427854803E-2</v>
      </c>
      <c r="D25" s="313">
        <v>0.18586557295453152</v>
      </c>
      <c r="E25" s="313">
        <v>0.1439268100525683</v>
      </c>
      <c r="F25" s="313">
        <v>5.122372316345216E-2</v>
      </c>
      <c r="G25" s="322">
        <v>0.11791901404640925</v>
      </c>
      <c r="H25" s="322">
        <v>0.19589263786678918</v>
      </c>
      <c r="I25" s="322">
        <v>0.16477944625027757</v>
      </c>
      <c r="J25" s="322">
        <v>0.12315481209697814</v>
      </c>
      <c r="K25" s="343">
        <v>0.18422227971431435</v>
      </c>
      <c r="L25" s="343">
        <v>0.24637157187770889</v>
      </c>
      <c r="M25" s="343">
        <v>0.2137648807330014</v>
      </c>
      <c r="O25" s="313">
        <v>0.10761871277327299</v>
      </c>
      <c r="P25" s="313">
        <v>0.15018398396797444</v>
      </c>
    </row>
    <row r="27" spans="1:17" x14ac:dyDescent="0.35">
      <c r="B27" s="309" t="s">
        <v>205</v>
      </c>
    </row>
    <row r="28" spans="1:17" x14ac:dyDescent="0.35">
      <c r="B28" t="s">
        <v>206</v>
      </c>
      <c r="C28" s="306">
        <f>+HHI!D6</f>
        <v>19.858715189999998</v>
      </c>
      <c r="D28" s="306">
        <f>+HHI!E6</f>
        <v>20.714679950000001</v>
      </c>
      <c r="E28" s="306">
        <f>+HHI!F6</f>
        <v>22.704390230000005</v>
      </c>
      <c r="F28" s="306">
        <f>+HHI!G6</f>
        <v>20.471332534928866</v>
      </c>
      <c r="G28" s="306">
        <v>22.436</v>
      </c>
      <c r="H28" s="306">
        <v>25.466000000000001</v>
      </c>
      <c r="I28" s="306">
        <v>24.571999999999999</v>
      </c>
      <c r="J28" s="306">
        <v>25.529</v>
      </c>
      <c r="K28" s="306">
        <v>25.966999999999999</v>
      </c>
      <c r="L28" s="306">
        <v>29.242111000000001</v>
      </c>
      <c r="M28" s="306">
        <v>30.198460000000004</v>
      </c>
      <c r="O28" s="306">
        <f t="shared" ref="O28:O32" si="0">+SUM(C28:F28)</f>
        <v>83.749117904928866</v>
      </c>
      <c r="P28" s="306">
        <v>98.003</v>
      </c>
    </row>
    <row r="29" spans="1:17" x14ac:dyDescent="0.35">
      <c r="B29" t="s">
        <v>207</v>
      </c>
      <c r="C29" s="306">
        <f>+CHP!D6</f>
        <v>32.238999999999997</v>
      </c>
      <c r="D29" s="306">
        <f>+CHP!E6</f>
        <v>28.7</v>
      </c>
      <c r="E29" s="306">
        <f>+CHP!F6</f>
        <v>30.76095999999999</v>
      </c>
      <c r="F29" s="306">
        <f>+CHP!G6</f>
        <v>30.484029999999997</v>
      </c>
      <c r="G29" s="306">
        <v>26.146000000000001</v>
      </c>
      <c r="H29" s="306">
        <v>25.013999999999999</v>
      </c>
      <c r="I29" s="306">
        <v>29.116</v>
      </c>
      <c r="J29" s="306">
        <v>29.164999999999999</v>
      </c>
      <c r="K29" s="306">
        <v>27.083711929999993</v>
      </c>
      <c r="L29" s="306">
        <v>27.147239120000002</v>
      </c>
      <c r="M29" s="306">
        <v>27.383032239999999</v>
      </c>
      <c r="O29" s="306">
        <f t="shared" si="0"/>
        <v>122.18398999999997</v>
      </c>
      <c r="P29" s="306">
        <v>109.441</v>
      </c>
    </row>
    <row r="30" spans="1:17" x14ac:dyDescent="0.35">
      <c r="B30" t="s">
        <v>208</v>
      </c>
      <c r="C30" s="306">
        <f>+EB!D6</f>
        <v>4.4569999999999999</v>
      </c>
      <c r="D30" s="306">
        <f>+EB!E6</f>
        <v>2.6376999999999997</v>
      </c>
      <c r="E30" s="306">
        <f>+EB!F6</f>
        <v>1.8293199999999996</v>
      </c>
      <c r="F30" s="306">
        <f>+EB!G6</f>
        <v>2.1375668908300001</v>
      </c>
      <c r="G30" s="306">
        <v>3.1110000000000002</v>
      </c>
      <c r="H30" s="306">
        <v>2.298</v>
      </c>
      <c r="I30" s="306">
        <v>2.0539999999999998</v>
      </c>
      <c r="J30" s="306">
        <v>2.2429999999999999</v>
      </c>
      <c r="K30" s="306">
        <v>2.1475290000000005</v>
      </c>
      <c r="L30" s="306">
        <v>2.1297470000000001</v>
      </c>
      <c r="M30" s="306">
        <v>2.005787999999999</v>
      </c>
      <c r="O30" s="306">
        <f t="shared" si="0"/>
        <v>11.061586890829998</v>
      </c>
      <c r="P30" s="306">
        <v>9.7060000000000013</v>
      </c>
    </row>
    <row r="31" spans="1:17" x14ac:dyDescent="0.35">
      <c r="B31" t="s">
        <v>209</v>
      </c>
      <c r="C31" s="306">
        <f>+Other_elim!D6</f>
        <v>-9.1935599999999997</v>
      </c>
      <c r="D31" s="306">
        <f>+Other_elim!E6</f>
        <v>-4.8109899999999994</v>
      </c>
      <c r="E31" s="306">
        <f>+Other_elim!F6</f>
        <v>-2.3959220000000006</v>
      </c>
      <c r="F31" s="306">
        <f>+Other_elim!G6</f>
        <v>-4.3041020000000003</v>
      </c>
      <c r="G31" s="306">
        <v>-3.1890000000000001</v>
      </c>
      <c r="H31" s="306">
        <v>-3.5519999999999996</v>
      </c>
      <c r="I31" s="306">
        <v>-6.4220000000000006</v>
      </c>
      <c r="J31" s="306">
        <v>-4.9589999999999996</v>
      </c>
      <c r="K31" s="306">
        <v>-4.4015519999999988</v>
      </c>
      <c r="L31" s="306">
        <v>-3.2505469999999947</v>
      </c>
      <c r="M31" s="306">
        <v>-2.7474489999999987</v>
      </c>
      <c r="O31" s="306">
        <f t="shared" si="0"/>
        <v>-20.704574000000001</v>
      </c>
      <c r="P31" s="306">
        <v>-18.122</v>
      </c>
    </row>
    <row r="32" spans="1:17" s="310" customFormat="1" x14ac:dyDescent="0.35">
      <c r="A32" s="309"/>
      <c r="B32" s="309" t="s">
        <v>152</v>
      </c>
      <c r="C32" s="310">
        <f t="shared" ref="C32:F32" si="1">+SUM(C28:C31)</f>
        <v>47.361155189999998</v>
      </c>
      <c r="D32" s="310">
        <f t="shared" si="1"/>
        <v>47.241389950000006</v>
      </c>
      <c r="E32" s="310">
        <f t="shared" si="1"/>
        <v>52.898748230000002</v>
      </c>
      <c r="F32" s="310">
        <f t="shared" si="1"/>
        <v>48.788827425758868</v>
      </c>
      <c r="G32" s="310">
        <v>48.503999999999998</v>
      </c>
      <c r="H32" s="310">
        <v>49.226000000000006</v>
      </c>
      <c r="I32" s="310">
        <v>49.320000000000007</v>
      </c>
      <c r="J32" s="310">
        <v>51.978000000000009</v>
      </c>
      <c r="K32" s="310">
        <v>50.796688929999988</v>
      </c>
      <c r="L32" s="310">
        <v>55.268550120000008</v>
      </c>
      <c r="M32" s="310">
        <v>56.839831240000002</v>
      </c>
      <c r="O32" s="310">
        <f t="shared" si="0"/>
        <v>196.29012079575887</v>
      </c>
      <c r="P32" s="310">
        <v>199.02800000000002</v>
      </c>
    </row>
    <row r="33" spans="1:16" x14ac:dyDescent="0.35">
      <c r="B33" s="309"/>
    </row>
    <row r="34" spans="1:16" s="310" customFormat="1" x14ac:dyDescent="0.35">
      <c r="A34" s="309"/>
      <c r="B34" s="309" t="s">
        <v>210</v>
      </c>
      <c r="C34" s="306"/>
      <c r="D34" s="306"/>
      <c r="E34" s="306"/>
      <c r="F34" s="306"/>
      <c r="G34" s="306"/>
      <c r="H34" s="306"/>
      <c r="I34" s="306"/>
      <c r="J34" s="306"/>
      <c r="K34" s="306"/>
      <c r="L34" s="306"/>
      <c r="M34" s="306"/>
      <c r="N34" s="306"/>
      <c r="O34" s="306"/>
      <c r="P34" s="306"/>
    </row>
    <row r="35" spans="1:16" s="310" customFormat="1" x14ac:dyDescent="0.35">
      <c r="A35" s="309"/>
      <c r="B35" t="s">
        <v>206</v>
      </c>
      <c r="C35" s="306">
        <f>+HHI!D22</f>
        <v>5.8965159376991698</v>
      </c>
      <c r="D35" s="306">
        <f>+HHI!E22</f>
        <v>9.4677487760440897</v>
      </c>
      <c r="E35" s="306">
        <f>+HHI!F22</f>
        <v>9.4580785743367528</v>
      </c>
      <c r="F35" s="306">
        <v>7.3214474545153978</v>
      </c>
      <c r="G35" s="306">
        <v>8.5914031393814181</v>
      </c>
      <c r="H35" s="306">
        <v>10.82261964499793</v>
      </c>
      <c r="I35" s="306">
        <v>9.9707118140444155</v>
      </c>
      <c r="J35" s="306">
        <v>8.8816497288461171</v>
      </c>
      <c r="K35" s="306">
        <v>11.678631496623481</v>
      </c>
      <c r="L35" s="306">
        <v>13.905134918466327</v>
      </c>
      <c r="M35" s="306">
        <v>13.491404152307195</v>
      </c>
      <c r="N35" s="306"/>
      <c r="O35" s="306">
        <f t="shared" ref="O35:O39" si="2">+SUM(C35:F35)</f>
        <v>32.143790742595414</v>
      </c>
      <c r="P35" s="306">
        <v>38.266384327269876</v>
      </c>
    </row>
    <row r="36" spans="1:16" s="310" customFormat="1" x14ac:dyDescent="0.35">
      <c r="A36" s="309"/>
      <c r="B36" t="s">
        <v>207</v>
      </c>
      <c r="C36" s="306">
        <f>+CHP!D23</f>
        <v>2.8109999999999982</v>
      </c>
      <c r="D36" s="306">
        <f>+CHP!E23</f>
        <v>1.8579999999999992</v>
      </c>
      <c r="E36" s="306">
        <f>+CHP!F23</f>
        <v>2.3020799999999841</v>
      </c>
      <c r="F36" s="306">
        <v>3.7094100000000001</v>
      </c>
      <c r="G36" s="306">
        <v>1.7079999999999997</v>
      </c>
      <c r="H36" s="306">
        <v>1.0069999999999988</v>
      </c>
      <c r="I36" s="306">
        <v>2.093</v>
      </c>
      <c r="J36" s="306">
        <v>3.1239999999999997</v>
      </c>
      <c r="K36" s="306">
        <v>1.8819293399999899</v>
      </c>
      <c r="L36" s="306">
        <v>1.5936936500000005</v>
      </c>
      <c r="M36" s="306">
        <v>1.8252867799999906</v>
      </c>
      <c r="N36" s="306"/>
      <c r="O36" s="306">
        <f t="shared" si="2"/>
        <v>10.680489999999981</v>
      </c>
      <c r="P36" s="306">
        <v>7.9319999999999977</v>
      </c>
    </row>
    <row r="37" spans="1:16" s="310" customFormat="1" x14ac:dyDescent="0.35">
      <c r="A37" s="309"/>
      <c r="B37" t="s">
        <v>208</v>
      </c>
      <c r="C37" s="306">
        <f>+EB!D23</f>
        <v>-3.6880492599999997</v>
      </c>
      <c r="D37" s="306">
        <f>+EB!E23</f>
        <v>-2.0623732499999998</v>
      </c>
      <c r="E37" s="306">
        <f>+EB!F23</f>
        <v>-1.9093702900000009</v>
      </c>
      <c r="F37" s="306">
        <v>-2.916992109169998</v>
      </c>
      <c r="G37" s="306">
        <v>-0.99820549081458998</v>
      </c>
      <c r="H37" s="306">
        <v>-1.2327945091854098</v>
      </c>
      <c r="I37" s="306">
        <v>-1.1030000000000004</v>
      </c>
      <c r="J37" s="306">
        <v>-1.0560000000000003</v>
      </c>
      <c r="K37" s="306">
        <v>-0.45593699999999893</v>
      </c>
      <c r="L37" s="306">
        <v>-0.39595099999999994</v>
      </c>
      <c r="M37" s="306">
        <v>-0.38773600000000447</v>
      </c>
      <c r="N37" s="306"/>
      <c r="O37" s="306">
        <f t="shared" si="2"/>
        <v>-10.576784909169998</v>
      </c>
      <c r="P37" s="306">
        <v>-4.3900000000000006</v>
      </c>
    </row>
    <row r="38" spans="1:16" s="310" customFormat="1" x14ac:dyDescent="0.35">
      <c r="A38" s="309"/>
      <c r="B38" t="s">
        <v>209</v>
      </c>
      <c r="C38" s="306">
        <f>+Other_elim!D23</f>
        <v>-2.7882180358188888</v>
      </c>
      <c r="D38" s="306">
        <f>+Other_elim!E23</f>
        <v>-0.48282751581888927</v>
      </c>
      <c r="E38" s="306">
        <f>+Other_elim!F23</f>
        <v>-2.2372401958188988</v>
      </c>
      <c r="F38" s="306">
        <v>-5.6147199558188836</v>
      </c>
      <c r="G38" s="306">
        <v>-3.5816537912597957</v>
      </c>
      <c r="H38" s="306">
        <v>-0.95381414418195809</v>
      </c>
      <c r="I38" s="306">
        <v>-2.8337895249807277</v>
      </c>
      <c r="J38" s="306">
        <v>-4.5483089056693871</v>
      </c>
      <c r="K38" s="306">
        <v>-3.7467419999999998</v>
      </c>
      <c r="L38" s="306">
        <v>-1.5862779999999925</v>
      </c>
      <c r="M38" s="306">
        <v>-2.7284469999999956</v>
      </c>
      <c r="N38" s="306"/>
      <c r="O38" s="306">
        <f t="shared" si="2"/>
        <v>-11.12300570327556</v>
      </c>
      <c r="P38" s="306">
        <v>-11.917566366091869</v>
      </c>
    </row>
    <row r="39" spans="1:16" s="310" customFormat="1" x14ac:dyDescent="0.35">
      <c r="A39" s="309"/>
      <c r="B39" s="309" t="s">
        <v>152</v>
      </c>
      <c r="C39" s="310">
        <f>+SUM(C35:C38)</f>
        <v>2.2312486418802786</v>
      </c>
      <c r="D39" s="310">
        <f>+SUM(D35:D38)</f>
        <v>8.7805480102251998</v>
      </c>
      <c r="E39" s="310">
        <f>+SUM(E35:E38)</f>
        <v>7.6135480885178382</v>
      </c>
      <c r="F39" s="310">
        <v>2.4991453895265172</v>
      </c>
      <c r="G39" s="310">
        <v>5.7195438573070332</v>
      </c>
      <c r="H39" s="310">
        <v>9.6430109916305611</v>
      </c>
      <c r="I39" s="310">
        <v>8.126922289063689</v>
      </c>
      <c r="J39" s="310">
        <v>6.4013408231767279</v>
      </c>
      <c r="K39" s="310">
        <v>9.3578818366234735</v>
      </c>
      <c r="L39" s="310">
        <v>13.516599568466335</v>
      </c>
      <c r="M39" s="310">
        <v>12.200507932307186</v>
      </c>
      <c r="O39" s="310">
        <f t="shared" si="2"/>
        <v>21.124490130149834</v>
      </c>
      <c r="P39" s="310">
        <v>29.890817961178012</v>
      </c>
    </row>
    <row r="41" spans="1:16" x14ac:dyDescent="0.35">
      <c r="B41" s="309" t="s">
        <v>226</v>
      </c>
    </row>
    <row r="42" spans="1:16" x14ac:dyDescent="0.35">
      <c r="B42" t="s">
        <v>227</v>
      </c>
      <c r="C42" s="306">
        <f>+HHI!D27</f>
        <v>18.270693999999999</v>
      </c>
      <c r="D42" s="306">
        <f>+HHI!E27</f>
        <v>20.65771363</v>
      </c>
      <c r="E42" s="306">
        <f>+HHI!F27</f>
        <v>20.896814210000006</v>
      </c>
      <c r="F42" s="306">
        <v>18.808889463523816</v>
      </c>
      <c r="G42" s="306">
        <v>20.235000000000003</v>
      </c>
      <c r="H42" s="306">
        <v>22.196999999999999</v>
      </c>
      <c r="I42" s="306">
        <v>22.251999999999999</v>
      </c>
      <c r="J42" s="306">
        <v>21.559000000000001</v>
      </c>
      <c r="K42" s="306">
        <v>23.321000000000002</v>
      </c>
      <c r="L42" s="306">
        <v>26.088999999999999</v>
      </c>
      <c r="M42" s="306">
        <v>26.347000000000001</v>
      </c>
      <c r="O42" s="306">
        <f t="shared" ref="O42:O44" si="3">+SUM(C42:F42)</f>
        <v>78.63411130352381</v>
      </c>
      <c r="P42" s="306">
        <v>86.242999999999995</v>
      </c>
    </row>
    <row r="43" spans="1:16" x14ac:dyDescent="0.35">
      <c r="B43" t="s">
        <v>228</v>
      </c>
      <c r="C43" s="306">
        <f>+HHI!D29</f>
        <v>1.5880211899999994</v>
      </c>
      <c r="D43" s="306">
        <f>+HHI!E29</f>
        <v>5.6966319999999987E-2</v>
      </c>
      <c r="E43" s="306">
        <f>+HHI!F29</f>
        <v>1.8075760199999997</v>
      </c>
      <c r="F43" s="306">
        <v>1.6624430714050489</v>
      </c>
      <c r="G43" s="306">
        <v>2.1689999999999969</v>
      </c>
      <c r="H43" s="306">
        <v>3.2690000000000001</v>
      </c>
      <c r="I43" s="306">
        <v>2.3200000000000003</v>
      </c>
      <c r="J43" s="306">
        <v>3.9699999999999989</v>
      </c>
      <c r="K43" s="306">
        <v>2.6459999999999972</v>
      </c>
      <c r="L43" s="306">
        <v>3.1531110000000027</v>
      </c>
      <c r="M43" s="306">
        <v>3.851460000000003</v>
      </c>
      <c r="O43" s="306">
        <f t="shared" si="3"/>
        <v>5.1150066014050477</v>
      </c>
      <c r="P43" s="306">
        <v>11.727999999999996</v>
      </c>
    </row>
    <row r="44" spans="1:16" x14ac:dyDescent="0.35">
      <c r="B44" t="s">
        <v>213</v>
      </c>
      <c r="C44" s="306">
        <f>+CHP!D6</f>
        <v>32.238999999999997</v>
      </c>
      <c r="D44" s="306">
        <f>+CHP!E6</f>
        <v>28.7</v>
      </c>
      <c r="E44" s="306">
        <f>+CHP!F6</f>
        <v>30.76095999999999</v>
      </c>
      <c r="F44" s="306">
        <v>30.484029999999997</v>
      </c>
      <c r="G44" s="306">
        <v>26.146000000000001</v>
      </c>
      <c r="H44" s="306">
        <v>25.013999999999999</v>
      </c>
      <c r="I44" s="306">
        <v>29.116</v>
      </c>
      <c r="J44" s="306">
        <v>29.164999999999999</v>
      </c>
      <c r="K44" s="306">
        <v>27.083711929999993</v>
      </c>
      <c r="L44" s="306">
        <v>27.147239120000002</v>
      </c>
      <c r="M44" s="306">
        <v>27.383032239999999</v>
      </c>
      <c r="O44" s="306">
        <f t="shared" si="3"/>
        <v>122.18398999999997</v>
      </c>
      <c r="P44" s="306">
        <v>109.441</v>
      </c>
    </row>
    <row r="45" spans="1:16" x14ac:dyDescent="0.35">
      <c r="B45" t="s">
        <v>229</v>
      </c>
      <c r="C45" s="306">
        <f>+EB!D6</f>
        <v>4.4569999999999999</v>
      </c>
      <c r="D45" s="306">
        <f>+EB!E6</f>
        <v>2.6376999999999997</v>
      </c>
      <c r="E45" s="306">
        <f>+EB!F6</f>
        <v>1.8293199999999996</v>
      </c>
      <c r="F45" s="306">
        <v>2.1375668908300001</v>
      </c>
      <c r="G45" s="306">
        <v>3.1110000000000002</v>
      </c>
      <c r="H45" s="306">
        <v>2.298</v>
      </c>
      <c r="I45" s="306">
        <v>2.0539999999999998</v>
      </c>
      <c r="J45" s="306">
        <v>2.2429999999999999</v>
      </c>
      <c r="K45" s="306">
        <v>2.1475290000000005</v>
      </c>
      <c r="L45" s="306">
        <v>2.1297470000000001</v>
      </c>
      <c r="M45" s="306">
        <v>2.005787999999999</v>
      </c>
      <c r="O45" s="306">
        <f>+SUM(C45:F45)</f>
        <v>11.061586890829998</v>
      </c>
      <c r="P45" s="306">
        <v>9.7060000000000013</v>
      </c>
    </row>
  </sheetData>
  <mergeCells count="1">
    <mergeCell ref="B3:O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8E78B-2795-4E68-9C13-1ABB535316AD}">
  <sheetPr>
    <tabColor theme="4" tint="0.39997558519241921"/>
  </sheetPr>
  <dimension ref="A2:T56"/>
  <sheetViews>
    <sheetView showGridLines="0" zoomScale="85" zoomScaleNormal="85" workbookViewId="0"/>
  </sheetViews>
  <sheetFormatPr defaultColWidth="9.1796875" defaultRowHeight="14.5" x14ac:dyDescent="0.35"/>
  <cols>
    <col min="1" max="1" width="3.54296875" customWidth="1"/>
    <col min="2" max="2" width="54.81640625" customWidth="1"/>
    <col min="3" max="3" width="9.1796875" style="330" customWidth="1"/>
    <col min="4" max="5" width="9.1796875" style="306"/>
    <col min="6" max="6" width="9.1796875" style="306" customWidth="1"/>
    <col min="7" max="13" width="9.1796875" style="306"/>
    <col min="14" max="14" width="9.36328125" style="306" bestFit="1" customWidth="1"/>
    <col min="15" max="15" width="9.36328125" style="306" customWidth="1"/>
    <col min="16" max="16384" width="9.1796875" style="306"/>
  </cols>
  <sheetData>
    <row r="2" spans="1:17" x14ac:dyDescent="0.35">
      <c r="B2" s="309" t="s">
        <v>217</v>
      </c>
      <c r="C2" s="329"/>
    </row>
    <row r="3" spans="1:17" x14ac:dyDescent="0.35">
      <c r="B3" t="s">
        <v>234</v>
      </c>
    </row>
    <row r="5" spans="1:17" x14ac:dyDescent="0.35">
      <c r="B5" s="319" t="s">
        <v>3</v>
      </c>
      <c r="C5" s="307" t="s">
        <v>233</v>
      </c>
      <c r="D5" s="307" t="s">
        <v>196</v>
      </c>
      <c r="E5" s="307" t="s">
        <v>197</v>
      </c>
      <c r="F5" s="307" t="s">
        <v>198</v>
      </c>
      <c r="G5" s="307" t="s">
        <v>199</v>
      </c>
      <c r="H5" s="307" t="s">
        <v>200</v>
      </c>
      <c r="I5" s="307" t="s">
        <v>235</v>
      </c>
      <c r="J5" s="307" t="s">
        <v>243</v>
      </c>
      <c r="K5" s="307" t="s">
        <v>251</v>
      </c>
      <c r="L5" s="307" t="s">
        <v>263</v>
      </c>
      <c r="M5" s="307" t="s">
        <v>264</v>
      </c>
      <c r="N5" s="307" t="s">
        <v>266</v>
      </c>
      <c r="P5" s="308">
        <v>2023</v>
      </c>
      <c r="Q5" s="308">
        <v>2024</v>
      </c>
    </row>
    <row r="6" spans="1:17" x14ac:dyDescent="0.35">
      <c r="B6" t="s">
        <v>22</v>
      </c>
      <c r="D6" s="306">
        <v>19.858715189999998</v>
      </c>
      <c r="E6" s="306">
        <v>20.714679950000001</v>
      </c>
      <c r="F6" s="306">
        <v>22.704390230000005</v>
      </c>
      <c r="G6" s="306">
        <v>20.471332534928866</v>
      </c>
      <c r="H6" s="306">
        <v>22.436</v>
      </c>
      <c r="I6" s="306">
        <v>25.466000000000001</v>
      </c>
      <c r="J6" s="306">
        <v>24.571999999999999</v>
      </c>
      <c r="K6" s="306">
        <v>25.529</v>
      </c>
      <c r="L6" s="306">
        <v>25.966999999999999</v>
      </c>
      <c r="M6" s="306">
        <v>29.242111000000001</v>
      </c>
      <c r="N6" s="306">
        <v>30.198460000000004</v>
      </c>
      <c r="P6" s="306">
        <v>83.749117904928866</v>
      </c>
      <c r="Q6" s="306">
        <v>98.003</v>
      </c>
    </row>
    <row r="7" spans="1:17" x14ac:dyDescent="0.35">
      <c r="B7" t="s">
        <v>231</v>
      </c>
      <c r="D7" s="306">
        <v>-10.773873096634103</v>
      </c>
      <c r="E7" s="306">
        <v>-9.3574720182891866</v>
      </c>
      <c r="F7" s="306">
        <v>-11.274681499996522</v>
      </c>
      <c r="G7" s="306">
        <v>-9.6334719247467433</v>
      </c>
      <c r="H7" s="306">
        <v>-9.530111570878379</v>
      </c>
      <c r="I7" s="306">
        <v>-10.80496330746208</v>
      </c>
      <c r="J7" s="306">
        <v>-10.531620551506615</v>
      </c>
      <c r="K7" s="306">
        <v>-12.70826424889357</v>
      </c>
      <c r="L7" s="306">
        <v>-9.9104783746517935</v>
      </c>
      <c r="M7" s="306">
        <v>-11.051190081533671</v>
      </c>
      <c r="N7" s="306">
        <v>-12.295787034097465</v>
      </c>
      <c r="P7" s="306">
        <v>-41.039498539666553</v>
      </c>
      <c r="Q7" s="306">
        <v>-43.57495967874064</v>
      </c>
    </row>
    <row r="8" spans="1:17" s="310" customFormat="1" x14ac:dyDescent="0.35">
      <c r="A8" s="309"/>
      <c r="B8" s="309" t="s">
        <v>24</v>
      </c>
      <c r="C8" s="329"/>
      <c r="D8" s="310">
        <v>9.0848420933658947</v>
      </c>
      <c r="E8" s="310">
        <v>11.357207931710814</v>
      </c>
      <c r="F8" s="310">
        <v>11.429708730003483</v>
      </c>
      <c r="G8" s="310">
        <v>10.837860610182123</v>
      </c>
      <c r="H8" s="310">
        <v>12.905888429121621</v>
      </c>
      <c r="I8" s="310">
        <v>14.661036692537921</v>
      </c>
      <c r="J8" s="310">
        <v>14.040379448493384</v>
      </c>
      <c r="K8" s="310">
        <v>12.820735751106429</v>
      </c>
      <c r="L8" s="310">
        <v>16.056521625348203</v>
      </c>
      <c r="M8" s="310">
        <v>18.190920918466333</v>
      </c>
      <c r="N8" s="310">
        <v>17.902672965902539</v>
      </c>
      <c r="P8" s="310">
        <v>42.709619365262313</v>
      </c>
      <c r="Q8" s="310">
        <v>54.42804032125936</v>
      </c>
    </row>
    <row r="9" spans="1:17" s="314" customFormat="1" x14ac:dyDescent="0.35">
      <c r="A9" s="311"/>
      <c r="B9" s="311" t="s">
        <v>201</v>
      </c>
      <c r="C9" s="331"/>
      <c r="D9" s="313">
        <v>0.45747380968234208</v>
      </c>
      <c r="E9" s="313">
        <v>0.54826856891461717</v>
      </c>
      <c r="F9" s="313">
        <v>0.50341403641402616</v>
      </c>
      <c r="G9" s="313">
        <v>0.52941647016334703</v>
      </c>
      <c r="H9" s="322">
        <v>0.57523125464082814</v>
      </c>
      <c r="I9" s="322">
        <v>0.5757102290323538</v>
      </c>
      <c r="J9" s="322">
        <v>0.57139750319442395</v>
      </c>
      <c r="K9" s="322">
        <v>0.50220281840676995</v>
      </c>
      <c r="L9" s="322">
        <v>0.6183433444505797</v>
      </c>
      <c r="M9" s="322">
        <v>0.62207960699097042</v>
      </c>
      <c r="N9" s="322">
        <v>0.59283397119927761</v>
      </c>
      <c r="P9" s="313">
        <v>0.50997097561965765</v>
      </c>
      <c r="Q9" s="313">
        <v>0.55537116538533882</v>
      </c>
    </row>
    <row r="10" spans="1:17" x14ac:dyDescent="0.35">
      <c r="H10" s="341"/>
    </row>
    <row r="11" spans="1:17" x14ac:dyDescent="0.35">
      <c r="B11" t="s">
        <v>25</v>
      </c>
      <c r="D11" s="306">
        <v>-4.271745155666725</v>
      </c>
      <c r="E11" s="306">
        <v>-3.0392121556667253</v>
      </c>
      <c r="F11" s="306">
        <v>-3.270719155666725</v>
      </c>
      <c r="G11" s="306">
        <v>-5.1824861556667248</v>
      </c>
      <c r="H11" s="306">
        <v>-5.7524852897402026</v>
      </c>
      <c r="I11" s="306">
        <v>-5.1484170475399909</v>
      </c>
      <c r="J11" s="306">
        <v>-5.176667634448969</v>
      </c>
      <c r="K11" s="306">
        <v>-6.6380860222603122</v>
      </c>
      <c r="L11" s="306">
        <v>-5.6542631287247209</v>
      </c>
      <c r="M11" s="306">
        <v>-5.6942530000000042</v>
      </c>
      <c r="N11" s="306">
        <v>-5.6371130000000003</v>
      </c>
      <c r="P11" s="306">
        <v>-15.7641626226669</v>
      </c>
      <c r="Q11" s="306">
        <v>-22.715655993989472</v>
      </c>
    </row>
    <row r="12" spans="1:17" x14ac:dyDescent="0.35">
      <c r="B12" t="s">
        <v>26</v>
      </c>
      <c r="D12" s="306">
        <v>-1.7309999999999999</v>
      </c>
      <c r="E12" s="306">
        <v>-1.8009999999999999</v>
      </c>
      <c r="F12" s="306">
        <v>-1.9250000000000003</v>
      </c>
      <c r="G12" s="306">
        <v>-1.1400000000000001</v>
      </c>
      <c r="H12" s="306">
        <v>-1.4970000000000001</v>
      </c>
      <c r="I12" s="306">
        <v>-1.492</v>
      </c>
      <c r="J12" s="306">
        <v>-1.9950000000000001</v>
      </c>
      <c r="K12" s="306">
        <v>-2.0760000000000001</v>
      </c>
      <c r="L12" s="306">
        <v>-2.1653580000000003</v>
      </c>
      <c r="M12" s="306">
        <v>-1.8358559999999988</v>
      </c>
      <c r="N12" s="306">
        <v>-2.5676060000000014</v>
      </c>
      <c r="P12" s="306">
        <v>-6.5970000000000013</v>
      </c>
      <c r="Q12" s="306">
        <v>-7.0600000000000005</v>
      </c>
    </row>
    <row r="13" spans="1:17" x14ac:dyDescent="0.35">
      <c r="B13" t="s">
        <v>153</v>
      </c>
      <c r="D13" s="324">
        <v>0</v>
      </c>
      <c r="E13" s="324">
        <v>0</v>
      </c>
      <c r="F13" s="324">
        <v>39.388999999999996</v>
      </c>
      <c r="G13" s="324">
        <v>0</v>
      </c>
      <c r="H13" s="306">
        <v>0</v>
      </c>
      <c r="I13" s="306">
        <v>1.119</v>
      </c>
      <c r="J13" s="306">
        <v>6.0000000000000001E-3</v>
      </c>
      <c r="K13" s="306">
        <v>-0.30499999999999999</v>
      </c>
      <c r="L13" s="306">
        <v>-8.3284999999999998E-2</v>
      </c>
      <c r="M13" s="306">
        <v>0.31362800000000002</v>
      </c>
      <c r="N13" s="306">
        <v>-0.11181600000000003</v>
      </c>
      <c r="P13" s="306">
        <v>39.388999999999996</v>
      </c>
      <c r="Q13" s="306">
        <v>0.82000000000000006</v>
      </c>
    </row>
    <row r="14" spans="1:17" s="310" customFormat="1" x14ac:dyDescent="0.35">
      <c r="A14" s="309"/>
      <c r="B14" s="309" t="s">
        <v>29</v>
      </c>
      <c r="C14" s="329"/>
      <c r="D14" s="310">
        <v>3.0820969376991698</v>
      </c>
      <c r="E14" s="310">
        <v>6.5169957760440891</v>
      </c>
      <c r="F14" s="310">
        <v>45.622989574336756</v>
      </c>
      <c r="G14" s="310">
        <v>4.5153744545153973</v>
      </c>
      <c r="H14" s="310">
        <v>5.6564031393814185</v>
      </c>
      <c r="I14" s="310">
        <v>9.1396196449979303</v>
      </c>
      <c r="J14" s="310">
        <v>6.8747118140444154</v>
      </c>
      <c r="K14" s="310">
        <v>3.8016497288461171</v>
      </c>
      <c r="L14" s="310">
        <v>8.1536154966234822</v>
      </c>
      <c r="M14" s="310">
        <v>10.974439918466329</v>
      </c>
      <c r="N14" s="310">
        <v>9.5861379659025392</v>
      </c>
      <c r="P14" s="310">
        <v>59.737456742595413</v>
      </c>
      <c r="Q14" s="310">
        <v>25.472384327269879</v>
      </c>
    </row>
    <row r="16" spans="1:17" s="310" customFormat="1" x14ac:dyDescent="0.35">
      <c r="A16" s="309"/>
      <c r="B16" s="309" t="s">
        <v>202</v>
      </c>
      <c r="C16" s="329"/>
    </row>
    <row r="17" spans="1:17" x14ac:dyDescent="0.35">
      <c r="B17" s="309" t="s">
        <v>203</v>
      </c>
      <c r="C17" s="329"/>
      <c r="D17" s="306">
        <v>3.0820969376991698</v>
      </c>
      <c r="E17" s="306">
        <v>6.5169957760440891</v>
      </c>
      <c r="F17" s="306">
        <v>45.622989574336756</v>
      </c>
      <c r="G17" s="306">
        <v>4.5153744545153973</v>
      </c>
      <c r="H17" s="306">
        <v>5.6564031393814185</v>
      </c>
      <c r="I17" s="306">
        <v>9.1396196449979303</v>
      </c>
      <c r="J17" s="306">
        <v>6.8747118140444154</v>
      </c>
      <c r="K17" s="306">
        <v>3.8016497288461171</v>
      </c>
      <c r="L17" s="306">
        <v>8.1536154966234822</v>
      </c>
      <c r="M17" s="306">
        <v>10.974439918466329</v>
      </c>
      <c r="N17" s="306">
        <v>9.5861379659025392</v>
      </c>
      <c r="P17" s="306">
        <v>59.737456742595413</v>
      </c>
      <c r="Q17" s="306">
        <v>25.472384327269879</v>
      </c>
    </row>
    <row r="18" spans="1:17" x14ac:dyDescent="0.35">
      <c r="B18" t="s">
        <v>156</v>
      </c>
      <c r="D18" s="306">
        <v>1.7309999999999999</v>
      </c>
      <c r="E18" s="306">
        <v>1.8009999999999999</v>
      </c>
      <c r="F18" s="306">
        <v>1.9250000000000003</v>
      </c>
      <c r="G18" s="306">
        <v>1.1400000000000001</v>
      </c>
      <c r="H18" s="306">
        <v>1.4970000000000001</v>
      </c>
      <c r="I18" s="306">
        <v>1.492</v>
      </c>
      <c r="J18" s="306">
        <v>1.9950000000000001</v>
      </c>
      <c r="K18" s="306">
        <v>2.0760000000000001</v>
      </c>
      <c r="L18" s="306">
        <v>2.1653580000000003</v>
      </c>
      <c r="M18" s="306">
        <v>1.8358559999999988</v>
      </c>
      <c r="N18" s="306">
        <v>2.5676060000000014</v>
      </c>
      <c r="P18" s="306">
        <v>6.5970000000000013</v>
      </c>
      <c r="Q18" s="306">
        <v>7.0600000000000005</v>
      </c>
    </row>
    <row r="19" spans="1:17" x14ac:dyDescent="0.35">
      <c r="B19" t="s">
        <v>157</v>
      </c>
      <c r="D19" s="306">
        <v>0.89100000000000001</v>
      </c>
      <c r="E19" s="306">
        <v>1.1320699999999999</v>
      </c>
      <c r="F19" s="306">
        <v>1.2832999999999999</v>
      </c>
      <c r="G19" s="306">
        <v>1.1140000000000001</v>
      </c>
      <c r="H19" s="306">
        <v>1.3380000000000001</v>
      </c>
      <c r="I19" s="306">
        <v>1.2909999999999999</v>
      </c>
      <c r="J19" s="306">
        <v>1.3009999999999999</v>
      </c>
      <c r="K19" s="306">
        <v>1.804</v>
      </c>
      <c r="L19" s="306">
        <v>1.3144529999999999</v>
      </c>
      <c r="M19" s="306">
        <v>1.156444</v>
      </c>
      <c r="N19" s="306">
        <v>1.227112</v>
      </c>
      <c r="P19" s="306">
        <v>4.4203699999999992</v>
      </c>
      <c r="Q19" s="306">
        <v>5.734</v>
      </c>
    </row>
    <row r="20" spans="1:17" s="310" customFormat="1" x14ac:dyDescent="0.35">
      <c r="A20" s="309"/>
      <c r="B20" s="309" t="s">
        <v>158</v>
      </c>
      <c r="C20" s="329"/>
      <c r="D20" s="310">
        <v>5.7040969376991697</v>
      </c>
      <c r="E20" s="310">
        <v>9.4500657760440898</v>
      </c>
      <c r="F20" s="310">
        <v>48.831289574336751</v>
      </c>
      <c r="G20" s="310">
        <v>6.7693744545153978</v>
      </c>
      <c r="H20" s="310">
        <v>8.4914031393814184</v>
      </c>
      <c r="I20" s="310">
        <v>11.92261964499793</v>
      </c>
      <c r="J20" s="310">
        <v>10.170711814044415</v>
      </c>
      <c r="K20" s="310">
        <v>7.6816497288461179</v>
      </c>
      <c r="L20" s="310">
        <v>11.633426496623482</v>
      </c>
      <c r="M20" s="310">
        <v>13.866739918466328</v>
      </c>
      <c r="N20" s="310">
        <v>13.431004152307196</v>
      </c>
      <c r="P20" s="310">
        <v>70.754826742595412</v>
      </c>
      <c r="Q20" s="310">
        <v>38.266384327269883</v>
      </c>
    </row>
    <row r="21" spans="1:17" x14ac:dyDescent="0.35">
      <c r="B21" t="s">
        <v>179</v>
      </c>
      <c r="D21" s="306">
        <v>0.19241900000000001</v>
      </c>
      <c r="E21" s="306">
        <v>1.7683000000000001E-2</v>
      </c>
      <c r="F21" s="306">
        <v>-39.373210999999998</v>
      </c>
      <c r="G21" s="306">
        <v>0.55207300000000004</v>
      </c>
      <c r="H21" s="306">
        <v>0.1</v>
      </c>
      <c r="I21" s="306">
        <v>-1.1000000000000001</v>
      </c>
      <c r="J21" s="306">
        <v>-0.2</v>
      </c>
      <c r="K21" s="306">
        <v>1.2</v>
      </c>
      <c r="L21" s="306">
        <v>4.5204999999999995E-2</v>
      </c>
      <c r="M21" s="306">
        <v>3.8394999999999999E-2</v>
      </c>
      <c r="N21" s="306">
        <v>6.0399999999999995E-2</v>
      </c>
      <c r="P21" s="306">
        <v>-38.611035999999999</v>
      </c>
      <c r="Q21" s="306">
        <v>0</v>
      </c>
    </row>
    <row r="22" spans="1:17" s="310" customFormat="1" x14ac:dyDescent="0.35">
      <c r="A22" s="309"/>
      <c r="B22" s="315" t="s">
        <v>160</v>
      </c>
      <c r="C22" s="332"/>
      <c r="D22" s="316">
        <v>5.8965159376991698</v>
      </c>
      <c r="E22" s="316">
        <v>9.4677487760440897</v>
      </c>
      <c r="F22" s="316">
        <v>9.4580785743367528</v>
      </c>
      <c r="G22" s="316">
        <v>7.3214474545153978</v>
      </c>
      <c r="H22" s="316">
        <v>8.5914031393814181</v>
      </c>
      <c r="I22" s="316">
        <v>10.82261964499793</v>
      </c>
      <c r="J22" s="316">
        <v>9.9707118140444155</v>
      </c>
      <c r="K22" s="316">
        <v>8.8816497288461171</v>
      </c>
      <c r="L22" s="316">
        <v>11.678631496623481</v>
      </c>
      <c r="M22" s="316">
        <v>13.905134918466327</v>
      </c>
      <c r="N22" s="316">
        <v>13.491404152307195</v>
      </c>
      <c r="P22" s="316">
        <v>32.143790742595414</v>
      </c>
      <c r="Q22" s="316">
        <v>38.266384327269876</v>
      </c>
    </row>
    <row r="23" spans="1:17" s="310" customFormat="1" x14ac:dyDescent="0.35">
      <c r="A23" s="309"/>
      <c r="B23" s="311" t="s">
        <v>204</v>
      </c>
      <c r="C23" s="331"/>
      <c r="D23" s="313">
        <v>0.29692333473156429</v>
      </c>
      <c r="E23" s="313">
        <v>0.45705503531296843</v>
      </c>
      <c r="F23" s="313">
        <v>0.41657487730454457</v>
      </c>
      <c r="G23" s="313">
        <v>0.35764391214022351</v>
      </c>
      <c r="H23" s="322">
        <v>0.38292936082106516</v>
      </c>
      <c r="I23" s="322">
        <v>0.42498310080098678</v>
      </c>
      <c r="J23" s="322">
        <v>0.40577534649374963</v>
      </c>
      <c r="K23" s="322">
        <v>0.34790433345787602</v>
      </c>
      <c r="L23" s="322">
        <v>0.44974896971631229</v>
      </c>
      <c r="M23" s="322">
        <v>0.47551747951665757</v>
      </c>
      <c r="N23" s="322">
        <v>0.44675801853164676</v>
      </c>
      <c r="P23" s="313">
        <v>0.38381049910381998</v>
      </c>
      <c r="Q23" s="313">
        <v>0.39046135656326719</v>
      </c>
    </row>
    <row r="24" spans="1:17" s="310" customFormat="1" x14ac:dyDescent="0.35">
      <c r="A24" s="309"/>
      <c r="B24" s="311"/>
      <c r="C24" s="331"/>
      <c r="D24" s="313"/>
      <c r="E24" s="313"/>
      <c r="F24" s="313"/>
      <c r="G24" s="313"/>
      <c r="H24" s="322"/>
      <c r="I24" s="322"/>
      <c r="J24" s="322"/>
      <c r="K24" s="322"/>
      <c r="L24" s="322"/>
      <c r="M24" s="322"/>
      <c r="N24" s="322"/>
      <c r="P24" s="313"/>
      <c r="Q24" s="313"/>
    </row>
    <row r="26" spans="1:17" x14ac:dyDescent="0.35">
      <c r="B26" s="309" t="s">
        <v>215</v>
      </c>
      <c r="C26" s="329"/>
      <c r="H26" s="325"/>
      <c r="I26" s="325"/>
      <c r="J26" s="325"/>
      <c r="K26" s="325"/>
      <c r="L26" s="325"/>
      <c r="M26" s="325"/>
      <c r="N26" s="325"/>
    </row>
    <row r="27" spans="1:17" x14ac:dyDescent="0.35">
      <c r="B27" t="s">
        <v>211</v>
      </c>
      <c r="D27" s="306">
        <v>18.270693999999999</v>
      </c>
      <c r="E27" s="306">
        <v>20.65771363</v>
      </c>
      <c r="F27" s="306">
        <v>20.896814210000006</v>
      </c>
      <c r="G27" s="306">
        <v>18.808889463523816</v>
      </c>
      <c r="H27" s="306">
        <v>20.235000000000003</v>
      </c>
      <c r="I27" s="306">
        <v>21.550999999999998</v>
      </c>
      <c r="J27" s="306">
        <v>22.251999999999999</v>
      </c>
      <c r="K27" s="306">
        <v>21.559000000000001</v>
      </c>
      <c r="L27" s="306">
        <v>23.321000000000002</v>
      </c>
      <c r="M27" s="306">
        <v>26.088999999999999</v>
      </c>
      <c r="N27" s="306">
        <v>26.347000000000001</v>
      </c>
      <c r="P27" s="306">
        <v>79.082306450000004</v>
      </c>
      <c r="Q27" s="306">
        <v>85.596999999999994</v>
      </c>
    </row>
    <row r="28" spans="1:17" x14ac:dyDescent="0.35">
      <c r="B28" t="s">
        <v>236</v>
      </c>
      <c r="I28" s="306">
        <v>0.64600000000000002</v>
      </c>
      <c r="Q28" s="306">
        <v>0.64600000000000002</v>
      </c>
    </row>
    <row r="29" spans="1:17" x14ac:dyDescent="0.35">
      <c r="B29" t="s">
        <v>212</v>
      </c>
      <c r="D29" s="306">
        <v>1.5880211899999994</v>
      </c>
      <c r="E29" s="306">
        <v>5.6966319999999987E-2</v>
      </c>
      <c r="F29" s="306">
        <v>1.8075760199999997</v>
      </c>
      <c r="G29" s="306">
        <v>1.6624430714050489</v>
      </c>
      <c r="H29" s="306">
        <v>2.1239999999999988</v>
      </c>
      <c r="I29" s="306">
        <v>3.2690000000000001</v>
      </c>
      <c r="J29" s="306">
        <v>2.3200000000000003</v>
      </c>
      <c r="K29" s="306">
        <v>3.9699999999999989</v>
      </c>
      <c r="L29" s="306">
        <v>2.6459999999999972</v>
      </c>
      <c r="M29" s="306">
        <v>3.1531110000000027</v>
      </c>
      <c r="N29" s="306">
        <v>3.851460000000003</v>
      </c>
      <c r="P29" s="306">
        <v>5.1150066014050477</v>
      </c>
      <c r="Q29" s="306">
        <v>11.727999999999996</v>
      </c>
    </row>
    <row r="30" spans="1:17" x14ac:dyDescent="0.35">
      <c r="B30" t="s">
        <v>184</v>
      </c>
      <c r="D30" s="306">
        <v>0</v>
      </c>
      <c r="E30" s="306">
        <v>0</v>
      </c>
      <c r="F30" s="306">
        <v>0</v>
      </c>
      <c r="G30" s="306">
        <v>0</v>
      </c>
      <c r="H30" s="306">
        <v>3.2000000000000001E-2</v>
      </c>
      <c r="I30" s="306">
        <v>2.55351295663786E-15</v>
      </c>
      <c r="J30" s="306">
        <v>0</v>
      </c>
      <c r="K30" s="306">
        <v>0</v>
      </c>
      <c r="L30" s="306">
        <v>0</v>
      </c>
      <c r="M30" s="306">
        <v>0</v>
      </c>
      <c r="N30" s="306">
        <v>0</v>
      </c>
      <c r="P30" s="306">
        <v>0</v>
      </c>
      <c r="Q30" s="306">
        <v>3.2000000000002554E-2</v>
      </c>
    </row>
    <row r="31" spans="1:17" s="310" customFormat="1" x14ac:dyDescent="0.35">
      <c r="A31" s="309"/>
      <c r="B31" s="309" t="s">
        <v>152</v>
      </c>
      <c r="C31" s="329"/>
      <c r="D31" s="310">
        <v>19.858715189999998</v>
      </c>
      <c r="E31" s="310">
        <v>20.714679950000001</v>
      </c>
      <c r="F31" s="310">
        <v>22.704390230000005</v>
      </c>
      <c r="G31" s="310">
        <v>20.471332534928866</v>
      </c>
      <c r="H31" s="310">
        <v>22.391000000000002</v>
      </c>
      <c r="I31" s="310">
        <v>25.466000000000001</v>
      </c>
      <c r="J31" s="310">
        <v>24.571999999999999</v>
      </c>
      <c r="K31" s="310">
        <v>25.529</v>
      </c>
      <c r="L31" s="310">
        <v>25.966999999999999</v>
      </c>
      <c r="M31" s="310">
        <v>29.242111000000001</v>
      </c>
      <c r="N31" s="310">
        <v>30.198460000000004</v>
      </c>
      <c r="P31" s="310">
        <v>84.197313051405061</v>
      </c>
      <c r="Q31" s="310">
        <v>98.003</v>
      </c>
    </row>
    <row r="33" spans="1:20" s="318" customFormat="1" x14ac:dyDescent="0.35">
      <c r="A33" s="317"/>
      <c r="B33" s="317" t="s">
        <v>214</v>
      </c>
      <c r="C33" s="333"/>
      <c r="D33" s="306">
        <v>6.0207499999999996</v>
      </c>
      <c r="E33" s="306">
        <v>3.1087999999999991</v>
      </c>
      <c r="F33" s="306">
        <v>0.85622500000000035</v>
      </c>
      <c r="G33" s="306">
        <v>2.5634520000000012</v>
      </c>
      <c r="H33" s="306">
        <v>2.5150000000000001</v>
      </c>
      <c r="I33" s="306">
        <v>2.9729999999999999</v>
      </c>
      <c r="J33" s="306">
        <v>5.0270000000000001</v>
      </c>
      <c r="K33" s="306">
        <v>3.121</v>
      </c>
      <c r="L33" s="306">
        <v>3.8545819999999997</v>
      </c>
      <c r="M33" s="306">
        <v>2.1959050000000007</v>
      </c>
      <c r="N33" s="306">
        <v>2.2072210000000005</v>
      </c>
      <c r="O33" s="306"/>
      <c r="P33" s="306">
        <v>12.549227</v>
      </c>
      <c r="Q33" s="306">
        <v>13.636000000000001</v>
      </c>
    </row>
    <row r="35" spans="1:20" x14ac:dyDescent="0.35">
      <c r="B35" s="309"/>
      <c r="C35" s="329"/>
      <c r="N35" s="353"/>
    </row>
    <row r="36" spans="1:20" x14ac:dyDescent="0.35">
      <c r="B36" s="2" t="s">
        <v>271</v>
      </c>
      <c r="C36" s="329"/>
      <c r="N36" s="353"/>
    </row>
    <row r="37" spans="1:20" x14ac:dyDescent="0.35">
      <c r="B37" s="18" t="s">
        <v>269</v>
      </c>
      <c r="C37" s="354">
        <v>171.77700000000002</v>
      </c>
      <c r="D37" s="354">
        <v>1.1719999999999999</v>
      </c>
      <c r="E37" s="354">
        <v>54.439900000000002</v>
      </c>
      <c r="F37" s="354">
        <v>153.423</v>
      </c>
      <c r="G37" s="354">
        <v>82.358500000000006</v>
      </c>
      <c r="H37" s="354">
        <v>166</v>
      </c>
      <c r="I37" s="354">
        <v>217</v>
      </c>
      <c r="J37" s="354">
        <v>193.43600000000004</v>
      </c>
      <c r="K37" s="354">
        <v>275.8</v>
      </c>
      <c r="L37" s="354">
        <v>266.53283333299999</v>
      </c>
      <c r="M37" s="354">
        <v>272.60000000000002</v>
      </c>
      <c r="N37" s="354">
        <v>283</v>
      </c>
    </row>
    <row r="38" spans="1:20" x14ac:dyDescent="0.35">
      <c r="B38" s="18" t="s">
        <v>270</v>
      </c>
      <c r="C38" s="354"/>
      <c r="D38" s="354">
        <v>-22.643842799999675</v>
      </c>
      <c r="E38" s="354">
        <v>-0.21471526999994239</v>
      </c>
      <c r="F38" s="354">
        <v>-177.02021075000027</v>
      </c>
      <c r="G38" s="354">
        <v>-18.466561520000141</v>
      </c>
      <c r="H38" s="354">
        <v>33.623054739999588</v>
      </c>
      <c r="I38" s="354">
        <v>-13.81335480000007</v>
      </c>
      <c r="J38" s="354">
        <v>-45.192077438999718</v>
      </c>
      <c r="K38" s="354">
        <v>-25.816707520999898</v>
      </c>
      <c r="L38" s="354">
        <v>6.5687239400002682</v>
      </c>
      <c r="M38" s="354">
        <v>62.593611150000015</v>
      </c>
      <c r="N38" s="354">
        <v>52.268826336999155</v>
      </c>
    </row>
    <row r="39" spans="1:20" x14ac:dyDescent="0.35">
      <c r="B39" s="18" t="s">
        <v>216</v>
      </c>
      <c r="C39" s="354">
        <v>1404.3510206000003</v>
      </c>
      <c r="D39" s="354">
        <v>1232.8791778000007</v>
      </c>
      <c r="E39" s="354">
        <v>1107.1043625300008</v>
      </c>
      <c r="F39" s="354">
        <v>893.50715178000053</v>
      </c>
      <c r="G39" s="354">
        <v>762.39909026000043</v>
      </c>
      <c r="H39" s="354">
        <v>772.02214500000002</v>
      </c>
      <c r="I39" s="354">
        <v>760.20879019999995</v>
      </c>
      <c r="J39" s="354">
        <v>698.45271276100027</v>
      </c>
      <c r="K39" s="354">
        <v>738.43600524000044</v>
      </c>
      <c r="L39" s="354">
        <v>791.53756251300069</v>
      </c>
      <c r="M39" s="354">
        <v>886.73117366300085</v>
      </c>
      <c r="N39" s="354">
        <v>987</v>
      </c>
    </row>
    <row r="40" spans="1:20" x14ac:dyDescent="0.35">
      <c r="B40" s="309"/>
      <c r="C40" s="329"/>
      <c r="N40" s="353"/>
    </row>
    <row r="41" spans="1:20" x14ac:dyDescent="0.35">
      <c r="B41" s="309"/>
      <c r="C41" s="329"/>
      <c r="N41" s="353"/>
    </row>
    <row r="42" spans="1:20" x14ac:dyDescent="0.35">
      <c r="B42" s="309"/>
      <c r="C42" s="329"/>
      <c r="N42" s="353"/>
    </row>
    <row r="43" spans="1:20" x14ac:dyDescent="0.35">
      <c r="B43" s="349" t="s">
        <v>223</v>
      </c>
      <c r="C43" s="349"/>
      <c r="D43" s="349"/>
      <c r="E43" s="349"/>
      <c r="F43" s="349"/>
      <c r="G43" s="349"/>
      <c r="H43" s="349"/>
      <c r="I43" s="349"/>
      <c r="J43" s="349"/>
      <c r="K43" s="349"/>
      <c r="L43" s="349"/>
      <c r="M43" s="349"/>
      <c r="N43" s="349"/>
      <c r="O43" s="349"/>
      <c r="P43" s="349"/>
    </row>
    <row r="44" spans="1:20" x14ac:dyDescent="0.35">
      <c r="B44" s="349"/>
      <c r="C44" s="349"/>
      <c r="D44" s="349"/>
      <c r="E44" s="349"/>
      <c r="F44" s="349"/>
      <c r="G44" s="349"/>
      <c r="H44" s="349"/>
      <c r="I44" s="349"/>
      <c r="J44" s="349"/>
      <c r="K44" s="349"/>
      <c r="L44" s="349"/>
      <c r="M44" s="349"/>
      <c r="N44" s="349"/>
      <c r="O44" s="349"/>
      <c r="P44" s="349"/>
      <c r="Q44" s="326"/>
      <c r="R44" s="326"/>
      <c r="S44" s="326"/>
      <c r="T44" s="326"/>
    </row>
    <row r="45" spans="1:20" x14ac:dyDescent="0.35">
      <c r="B45" s="349"/>
      <c r="C45" s="349"/>
      <c r="D45" s="349"/>
      <c r="E45" s="349"/>
      <c r="F45" s="349"/>
      <c r="G45" s="349"/>
      <c r="H45" s="349"/>
      <c r="I45" s="349"/>
      <c r="J45" s="349"/>
      <c r="K45" s="349"/>
      <c r="L45" s="349"/>
      <c r="M45" s="349"/>
      <c r="N45" s="349"/>
      <c r="O45" s="349"/>
      <c r="P45" s="349"/>
      <c r="Q45" s="326"/>
      <c r="R45" s="326"/>
      <c r="S45" s="326"/>
      <c r="T45" s="326"/>
    </row>
    <row r="46" spans="1:20" x14ac:dyDescent="0.35">
      <c r="B46" s="349"/>
      <c r="C46" s="349"/>
      <c r="D46" s="349"/>
      <c r="E46" s="349"/>
      <c r="F46" s="349"/>
      <c r="G46" s="349"/>
      <c r="H46" s="349"/>
      <c r="I46" s="349"/>
      <c r="J46" s="349"/>
      <c r="K46" s="349"/>
      <c r="L46" s="349"/>
      <c r="M46" s="349"/>
      <c r="N46" s="349"/>
      <c r="O46" s="349"/>
      <c r="P46" s="349"/>
    </row>
    <row r="47" spans="1:20" x14ac:dyDescent="0.35">
      <c r="B47" s="349"/>
      <c r="C47" s="349"/>
      <c r="D47" s="349"/>
      <c r="E47" s="349"/>
      <c r="F47" s="349"/>
      <c r="G47" s="349"/>
      <c r="H47" s="349"/>
      <c r="I47" s="349"/>
      <c r="J47" s="349"/>
      <c r="K47" s="349"/>
      <c r="L47" s="349"/>
      <c r="M47" s="349"/>
      <c r="N47" s="349"/>
      <c r="O47" s="349"/>
      <c r="P47" s="349"/>
    </row>
    <row r="48" spans="1:20" x14ac:dyDescent="0.35">
      <c r="B48" s="349"/>
      <c r="C48" s="349"/>
      <c r="D48" s="349"/>
      <c r="E48" s="349"/>
      <c r="F48" s="349"/>
      <c r="G48" s="349"/>
      <c r="H48" s="349"/>
      <c r="I48" s="349"/>
      <c r="J48" s="349"/>
      <c r="K48" s="349"/>
      <c r="L48" s="349"/>
      <c r="M48" s="349"/>
      <c r="N48" s="349"/>
      <c r="O48" s="349"/>
      <c r="P48" s="349"/>
    </row>
    <row r="49" spans="2:16" x14ac:dyDescent="0.35">
      <c r="B49" s="349"/>
      <c r="C49" s="349"/>
      <c r="D49" s="349"/>
      <c r="E49" s="349"/>
      <c r="F49" s="349"/>
      <c r="G49" s="349"/>
      <c r="H49" s="349"/>
      <c r="I49" s="349"/>
      <c r="J49" s="349"/>
      <c r="K49" s="349"/>
      <c r="L49" s="349"/>
      <c r="M49" s="349"/>
      <c r="N49" s="349"/>
      <c r="O49" s="349"/>
      <c r="P49" s="349"/>
    </row>
    <row r="50" spans="2:16" x14ac:dyDescent="0.35">
      <c r="B50" s="349"/>
      <c r="C50" s="349"/>
      <c r="D50" s="349"/>
      <c r="E50" s="349"/>
      <c r="F50" s="349"/>
      <c r="G50" s="349"/>
      <c r="H50" s="349"/>
      <c r="I50" s="349"/>
      <c r="J50" s="349"/>
      <c r="K50" s="349"/>
      <c r="L50" s="349"/>
      <c r="M50" s="349"/>
      <c r="N50" s="349"/>
      <c r="O50" s="349"/>
      <c r="P50" s="349"/>
    </row>
    <row r="51" spans="2:16" x14ac:dyDescent="0.35">
      <c r="B51" s="349"/>
      <c r="C51" s="349"/>
      <c r="D51" s="349"/>
      <c r="E51" s="349"/>
      <c r="F51" s="349"/>
      <c r="G51" s="349"/>
      <c r="H51" s="349"/>
      <c r="I51" s="349"/>
      <c r="J51" s="349"/>
      <c r="K51" s="349"/>
      <c r="L51" s="349"/>
      <c r="M51" s="349"/>
      <c r="N51" s="349"/>
      <c r="O51" s="349"/>
      <c r="P51" s="349"/>
    </row>
    <row r="52" spans="2:16" x14ac:dyDescent="0.35">
      <c r="B52" s="349"/>
      <c r="C52" s="349"/>
      <c r="D52" s="349"/>
      <c r="E52" s="349"/>
      <c r="F52" s="349"/>
      <c r="G52" s="349"/>
      <c r="H52" s="349"/>
      <c r="I52" s="349"/>
      <c r="J52" s="349"/>
      <c r="K52" s="349"/>
      <c r="L52" s="349"/>
      <c r="M52" s="349"/>
      <c r="N52" s="349"/>
      <c r="O52" s="349"/>
      <c r="P52" s="349"/>
    </row>
    <row r="56" spans="2:16" x14ac:dyDescent="0.35">
      <c r="F56" s="334"/>
    </row>
  </sheetData>
  <mergeCells count="1">
    <mergeCell ref="B43:P5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7AB1-2EF3-411C-910C-AEAB5F32F43A}">
  <sheetPr>
    <tabColor theme="4" tint="0.39997558519241921"/>
  </sheetPr>
  <dimension ref="A2:Q38"/>
  <sheetViews>
    <sheetView showGridLines="0" zoomScale="70" zoomScaleNormal="70" workbookViewId="0">
      <selection activeCell="N6" sqref="N6:N26"/>
    </sheetView>
  </sheetViews>
  <sheetFormatPr defaultColWidth="9.1796875" defaultRowHeight="14.5" x14ac:dyDescent="0.35"/>
  <cols>
    <col min="1" max="1" width="3.54296875" customWidth="1"/>
    <col min="2" max="2" width="54.81640625" customWidth="1"/>
    <col min="4" max="6" width="9.1796875" style="306"/>
    <col min="7" max="7" width="9.1796875" style="306" customWidth="1"/>
    <col min="8" max="16384" width="9.1796875" style="306"/>
  </cols>
  <sheetData>
    <row r="2" spans="1:17" x14ac:dyDescent="0.35">
      <c r="B2" s="309" t="s">
        <v>218</v>
      </c>
      <c r="C2" s="309"/>
    </row>
    <row r="3" spans="1:17" x14ac:dyDescent="0.35">
      <c r="B3" t="s">
        <v>234</v>
      </c>
      <c r="H3" s="325"/>
      <c r="I3" s="325"/>
      <c r="J3" s="325"/>
      <c r="K3" s="325"/>
      <c r="L3" s="325"/>
      <c r="M3" s="325"/>
      <c r="N3" s="325"/>
    </row>
    <row r="4" spans="1:17" x14ac:dyDescent="0.35">
      <c r="H4" s="325"/>
      <c r="I4" s="325"/>
      <c r="J4" s="325"/>
      <c r="K4" s="325"/>
      <c r="L4" s="325"/>
      <c r="M4" s="325"/>
      <c r="N4" s="325"/>
    </row>
    <row r="5" spans="1:17" x14ac:dyDescent="0.35">
      <c r="B5" s="319" t="s">
        <v>3</v>
      </c>
      <c r="C5" s="319"/>
      <c r="D5" s="307" t="s">
        <v>196</v>
      </c>
      <c r="E5" s="307" t="s">
        <v>197</v>
      </c>
      <c r="F5" s="307" t="s">
        <v>198</v>
      </c>
      <c r="G5" s="307" t="s">
        <v>199</v>
      </c>
      <c r="H5" s="307" t="s">
        <v>200</v>
      </c>
      <c r="I5" s="307" t="s">
        <v>235</v>
      </c>
      <c r="J5" s="307" t="s">
        <v>243</v>
      </c>
      <c r="K5" s="307" t="s">
        <v>251</v>
      </c>
      <c r="L5" s="307" t="s">
        <v>263</v>
      </c>
      <c r="M5" s="307" t="s">
        <v>264</v>
      </c>
      <c r="N5" s="307" t="s">
        <v>266</v>
      </c>
      <c r="P5" s="308">
        <v>2023</v>
      </c>
      <c r="Q5" s="308">
        <v>2024</v>
      </c>
    </row>
    <row r="6" spans="1:17" x14ac:dyDescent="0.35">
      <c r="B6" t="s">
        <v>22</v>
      </c>
      <c r="D6" s="306">
        <v>32.238999999999997</v>
      </c>
      <c r="E6" s="306">
        <v>28.7</v>
      </c>
      <c r="F6" s="306">
        <v>30.76095999999999</v>
      </c>
      <c r="G6" s="306">
        <v>30.484029999999997</v>
      </c>
      <c r="H6" s="306">
        <v>26.146000000000001</v>
      </c>
      <c r="I6" s="306">
        <v>25.013999999999999</v>
      </c>
      <c r="J6" s="306">
        <v>29.116</v>
      </c>
      <c r="K6" s="306">
        <v>29.164999999999999</v>
      </c>
      <c r="L6" s="306">
        <v>27.083711929999993</v>
      </c>
      <c r="M6" s="306">
        <v>27.147239120000002</v>
      </c>
      <c r="N6" s="306">
        <v>27.383032239999999</v>
      </c>
      <c r="P6" s="306">
        <v>122.18398999999997</v>
      </c>
      <c r="Q6" s="306">
        <v>109.441</v>
      </c>
    </row>
    <row r="7" spans="1:17" x14ac:dyDescent="0.35">
      <c r="B7" t="s">
        <v>23</v>
      </c>
      <c r="D7" s="306">
        <v>-24.777999999999999</v>
      </c>
      <c r="E7" s="306">
        <v>-22.759</v>
      </c>
      <c r="F7" s="306">
        <v>-24.465390000000006</v>
      </c>
      <c r="G7" s="306">
        <v>-23.441619999999997</v>
      </c>
      <c r="H7" s="306">
        <v>-20.108000000000001</v>
      </c>
      <c r="I7" s="306">
        <v>-19.884</v>
      </c>
      <c r="J7" s="306">
        <v>-23.202999999999999</v>
      </c>
      <c r="K7" s="306">
        <v>-22.641999999999999</v>
      </c>
      <c r="L7" s="306">
        <v>-21.223946000000002</v>
      </c>
      <c r="M7" s="306">
        <v>-21.477623560000001</v>
      </c>
      <c r="N7" s="306">
        <v>-21.494853800000008</v>
      </c>
      <c r="P7" s="306">
        <v>-95.444010000000006</v>
      </c>
      <c r="Q7" s="306">
        <v>-85.837000000000003</v>
      </c>
    </row>
    <row r="8" spans="1:17" s="310" customFormat="1" x14ac:dyDescent="0.35">
      <c r="A8" s="309"/>
      <c r="B8" s="309" t="s">
        <v>24</v>
      </c>
      <c r="C8" s="309"/>
      <c r="D8" s="310">
        <v>7.4609999999999985</v>
      </c>
      <c r="E8" s="310">
        <v>5.9409999999999989</v>
      </c>
      <c r="F8" s="310">
        <v>6.2955699999999837</v>
      </c>
      <c r="G8" s="310">
        <v>7.0424100000000003</v>
      </c>
      <c r="H8" s="310">
        <v>6.0380000000000003</v>
      </c>
      <c r="I8" s="310">
        <v>5.129999999999999</v>
      </c>
      <c r="J8" s="310">
        <v>5.9130000000000003</v>
      </c>
      <c r="K8" s="310">
        <v>6.5229999999999997</v>
      </c>
      <c r="L8" s="310">
        <v>5.8597659299999911</v>
      </c>
      <c r="M8" s="310">
        <v>5.6696155600000004</v>
      </c>
      <c r="N8" s="310">
        <v>5.8881784399999901</v>
      </c>
      <c r="P8" s="310">
        <v>26.739979999999981</v>
      </c>
      <c r="Q8" s="310">
        <v>23.603999999999999</v>
      </c>
    </row>
    <row r="9" spans="1:17" s="314" customFormat="1" x14ac:dyDescent="0.35">
      <c r="A9" s="311"/>
      <c r="B9" s="311" t="s">
        <v>201</v>
      </c>
      <c r="C9" s="311"/>
      <c r="D9" s="313">
        <v>0.23142777381432425</v>
      </c>
      <c r="E9" s="313">
        <v>0.20700348432055746</v>
      </c>
      <c r="F9" s="313">
        <v>0.20466103788698356</v>
      </c>
      <c r="G9" s="313">
        <v>0.2310196519292233</v>
      </c>
      <c r="H9" s="322">
        <v>0.23093398607817639</v>
      </c>
      <c r="I9" s="322">
        <v>0.20508515231470373</v>
      </c>
      <c r="J9" s="322">
        <v>0.20308421486467923</v>
      </c>
      <c r="K9" s="322">
        <v>0.22365849477112978</v>
      </c>
      <c r="L9" s="322">
        <v>0.21635756373221743</v>
      </c>
      <c r="M9" s="322">
        <v>0.20884685676279555</v>
      </c>
      <c r="N9" s="322">
        <v>0.2150301832314532</v>
      </c>
      <c r="P9" s="313">
        <v>0.21885011285030051</v>
      </c>
      <c r="Q9" s="313">
        <v>0.21567785382078014</v>
      </c>
    </row>
    <row r="10" spans="1:17" s="314" customFormat="1" x14ac:dyDescent="0.35">
      <c r="A10" s="311"/>
      <c r="B10" s="311"/>
      <c r="C10" s="311"/>
      <c r="D10" s="313"/>
      <c r="E10" s="313"/>
      <c r="F10" s="313"/>
      <c r="G10" s="313"/>
      <c r="H10" s="322"/>
      <c r="I10" s="322"/>
      <c r="J10" s="322"/>
      <c r="K10" s="322"/>
      <c r="L10" s="322"/>
      <c r="M10" s="322"/>
      <c r="N10" s="322"/>
      <c r="P10" s="313"/>
      <c r="Q10" s="313"/>
    </row>
    <row r="12" spans="1:17" x14ac:dyDescent="0.35">
      <c r="B12" t="s">
        <v>25</v>
      </c>
      <c r="D12" s="306">
        <v>-4.6500000000000004</v>
      </c>
      <c r="E12" s="306">
        <v>-4.0830000000000002</v>
      </c>
      <c r="F12" s="306">
        <v>-4.4024899999999993</v>
      </c>
      <c r="G12" s="306">
        <v>-3.298</v>
      </c>
      <c r="H12" s="306">
        <v>-4.7830000000000004</v>
      </c>
      <c r="I12" s="306">
        <v>-4.1230000000000002</v>
      </c>
      <c r="J12" s="306">
        <v>-3.82</v>
      </c>
      <c r="K12" s="306">
        <v>-3.399</v>
      </c>
      <c r="L12" s="306">
        <v>-3.9778365900000008</v>
      </c>
      <c r="M12" s="306">
        <v>-4.0759219099999999</v>
      </c>
      <c r="N12" s="306">
        <v>-4.06289166</v>
      </c>
      <c r="P12" s="306">
        <v>-16.433489999999999</v>
      </c>
      <c r="Q12" s="306">
        <v>-16.125</v>
      </c>
    </row>
    <row r="13" spans="1:17" x14ac:dyDescent="0.35">
      <c r="B13" t="s">
        <v>26</v>
      </c>
      <c r="D13" s="306">
        <v>-1.2110000000000001</v>
      </c>
      <c r="E13" s="306">
        <v>-1.206</v>
      </c>
      <c r="F13" s="306">
        <v>-1.2230000000000001</v>
      </c>
      <c r="G13" s="306">
        <v>-1.139</v>
      </c>
      <c r="H13" s="306">
        <v>-1.341</v>
      </c>
      <c r="I13" s="306">
        <v>-1.306</v>
      </c>
      <c r="J13" s="306">
        <v>-1.2370000000000001</v>
      </c>
      <c r="K13" s="306">
        <v>-1.234</v>
      </c>
      <c r="L13" s="306">
        <v>-1.2824733099999999</v>
      </c>
      <c r="M13" s="306">
        <v>-1.3141834699999997</v>
      </c>
      <c r="N13" s="306">
        <v>-1.3800304699999999</v>
      </c>
      <c r="P13" s="306">
        <v>-4.7789999999999999</v>
      </c>
      <c r="Q13" s="306">
        <v>-5.1180000000000003</v>
      </c>
    </row>
    <row r="14" spans="1:17" x14ac:dyDescent="0.35">
      <c r="B14" t="s">
        <v>153</v>
      </c>
      <c r="D14" s="324">
        <v>0</v>
      </c>
      <c r="E14" s="324">
        <v>0</v>
      </c>
      <c r="F14" s="324">
        <v>1.2E-2</v>
      </c>
      <c r="G14" s="324">
        <v>-3.5000000000000003E-2</v>
      </c>
      <c r="I14" s="306">
        <v>0</v>
      </c>
      <c r="J14" s="306">
        <v>0</v>
      </c>
      <c r="K14" s="306">
        <v>0</v>
      </c>
      <c r="L14" s="306">
        <v>0</v>
      </c>
      <c r="M14" s="306">
        <v>0</v>
      </c>
      <c r="N14" s="306">
        <v>0</v>
      </c>
      <c r="P14" s="306">
        <v>-2.3000000000000003E-2</v>
      </c>
      <c r="Q14" s="306">
        <v>0</v>
      </c>
    </row>
    <row r="15" spans="1:17" s="310" customFormat="1" x14ac:dyDescent="0.35">
      <c r="A15" s="309"/>
      <c r="B15" s="309" t="s">
        <v>29</v>
      </c>
      <c r="C15" s="309"/>
      <c r="D15" s="310">
        <v>1.5999999999999979</v>
      </c>
      <c r="E15" s="310">
        <v>0.65199999999999925</v>
      </c>
      <c r="F15" s="310">
        <v>0.68207999999998403</v>
      </c>
      <c r="G15" s="310">
        <v>2.5704099999999999</v>
      </c>
      <c r="H15" s="310">
        <v>-8.6000000000000298E-2</v>
      </c>
      <c r="I15" s="310">
        <v>-0.29900000000000126</v>
      </c>
      <c r="J15" s="310">
        <v>0.85599999999999987</v>
      </c>
      <c r="K15" s="310">
        <v>1.8899999999999997</v>
      </c>
      <c r="L15" s="310">
        <v>0.59945602999999004</v>
      </c>
      <c r="M15" s="310">
        <v>0.27951018000000083</v>
      </c>
      <c r="N15" s="310">
        <v>0.44525630999999066</v>
      </c>
      <c r="P15" s="310">
        <v>5.504489999999981</v>
      </c>
      <c r="Q15" s="310">
        <v>2.360999999999998</v>
      </c>
    </row>
    <row r="17" spans="1:17" s="310" customFormat="1" x14ac:dyDescent="0.35">
      <c r="A17" s="309"/>
      <c r="B17" s="309" t="s">
        <v>202</v>
      </c>
      <c r="C17" s="309"/>
    </row>
    <row r="18" spans="1:17" x14ac:dyDescent="0.35">
      <c r="B18" s="309" t="s">
        <v>203</v>
      </c>
      <c r="C18" s="309"/>
      <c r="D18" s="306">
        <v>1.5999999999999979</v>
      </c>
      <c r="E18" s="306">
        <v>0.65199999999999925</v>
      </c>
      <c r="F18" s="306">
        <v>0.68207999999998403</v>
      </c>
      <c r="G18" s="306">
        <v>2.5704099999999999</v>
      </c>
      <c r="H18" s="306">
        <v>-8.6000000000000298E-2</v>
      </c>
      <c r="I18" s="306">
        <v>-0.29900000000000126</v>
      </c>
      <c r="J18" s="306">
        <v>0.85599999999999987</v>
      </c>
      <c r="K18" s="306">
        <v>1.8899999999999997</v>
      </c>
      <c r="L18" s="306">
        <v>0.59945602999999004</v>
      </c>
      <c r="M18" s="306">
        <v>0.27951018000000083</v>
      </c>
      <c r="N18" s="306">
        <v>0.44525630999999066</v>
      </c>
      <c r="P18" s="306">
        <v>5.504489999999981</v>
      </c>
      <c r="Q18" s="306">
        <v>2.360999999999998</v>
      </c>
    </row>
    <row r="19" spans="1:17" x14ac:dyDescent="0.35">
      <c r="B19" t="s">
        <v>156</v>
      </c>
      <c r="D19" s="306">
        <v>1.2110000000000001</v>
      </c>
      <c r="E19" s="306">
        <v>1.206</v>
      </c>
      <c r="F19" s="306">
        <v>1.2230000000000001</v>
      </c>
      <c r="G19" s="306">
        <v>1.139</v>
      </c>
      <c r="H19" s="306">
        <v>1.341</v>
      </c>
      <c r="I19" s="306">
        <v>1.306</v>
      </c>
      <c r="J19" s="306">
        <v>1.2370000000000001</v>
      </c>
      <c r="K19" s="306">
        <v>1.234</v>
      </c>
      <c r="L19" s="306">
        <v>1.2824733099999999</v>
      </c>
      <c r="M19" s="306">
        <v>1.3141834699999997</v>
      </c>
      <c r="N19" s="306">
        <v>1.3800304699999999</v>
      </c>
      <c r="P19" s="306">
        <v>4.7789999999999999</v>
      </c>
      <c r="Q19" s="306">
        <v>5.1180000000000003</v>
      </c>
    </row>
    <row r="20" spans="1:17" x14ac:dyDescent="0.35">
      <c r="B20" t="s">
        <v>157</v>
      </c>
      <c r="D20" s="306">
        <v>0</v>
      </c>
      <c r="E20" s="306">
        <v>0</v>
      </c>
      <c r="F20" s="306">
        <v>0</v>
      </c>
      <c r="G20" s="306">
        <v>0</v>
      </c>
      <c r="H20" s="306">
        <v>0</v>
      </c>
      <c r="I20" s="306">
        <v>0</v>
      </c>
      <c r="J20" s="306">
        <v>0</v>
      </c>
      <c r="P20" s="306">
        <v>0</v>
      </c>
      <c r="Q20" s="306">
        <v>0</v>
      </c>
    </row>
    <row r="21" spans="1:17" s="310" customFormat="1" x14ac:dyDescent="0.35">
      <c r="A21" s="309"/>
      <c r="B21" s="309" t="s">
        <v>158</v>
      </c>
      <c r="C21" s="309"/>
      <c r="D21" s="310">
        <v>2.8109999999999982</v>
      </c>
      <c r="E21" s="310">
        <v>1.8579999999999992</v>
      </c>
      <c r="F21" s="310">
        <v>1.9050799999999841</v>
      </c>
      <c r="G21" s="310">
        <v>3.7094100000000001</v>
      </c>
      <c r="H21" s="310">
        <v>1.2549999999999997</v>
      </c>
      <c r="I21" s="310">
        <v>1.0069999999999988</v>
      </c>
      <c r="J21" s="310">
        <v>2.093</v>
      </c>
      <c r="K21" s="310">
        <v>3.1239999999999997</v>
      </c>
      <c r="L21" s="310">
        <v>1.8819293399999899</v>
      </c>
      <c r="M21" s="310">
        <v>1.5936936500000005</v>
      </c>
      <c r="N21" s="310">
        <v>1.8252867799999906</v>
      </c>
      <c r="P21" s="310">
        <v>10.283489999999981</v>
      </c>
      <c r="Q21" s="310">
        <v>7.4789999999999983</v>
      </c>
    </row>
    <row r="22" spans="1:17" x14ac:dyDescent="0.35">
      <c r="B22" t="s">
        <v>179</v>
      </c>
      <c r="D22" s="306">
        <v>0</v>
      </c>
      <c r="E22" s="306">
        <v>0</v>
      </c>
      <c r="F22" s="306">
        <v>0.39700000000000002</v>
      </c>
      <c r="G22" s="306">
        <v>0</v>
      </c>
      <c r="H22" s="306">
        <v>0.45300000000000001</v>
      </c>
      <c r="I22" s="306">
        <v>0</v>
      </c>
      <c r="J22" s="306">
        <v>0</v>
      </c>
      <c r="P22" s="306">
        <v>0.39700000000000002</v>
      </c>
      <c r="Q22" s="306">
        <v>0.45300000000000001</v>
      </c>
    </row>
    <row r="23" spans="1:17" s="310" customFormat="1" x14ac:dyDescent="0.35">
      <c r="A23" s="309"/>
      <c r="B23" s="315" t="s">
        <v>160</v>
      </c>
      <c r="C23" s="315"/>
      <c r="D23" s="316">
        <v>2.8109999999999982</v>
      </c>
      <c r="E23" s="316">
        <v>1.8579999999999992</v>
      </c>
      <c r="F23" s="316">
        <v>2.3020799999999841</v>
      </c>
      <c r="G23" s="316">
        <v>3.7094100000000001</v>
      </c>
      <c r="H23" s="316">
        <v>1.7079999999999997</v>
      </c>
      <c r="I23" s="316">
        <v>1.0069999999999988</v>
      </c>
      <c r="J23" s="316">
        <v>2.093</v>
      </c>
      <c r="K23" s="316">
        <v>3.1239999999999997</v>
      </c>
      <c r="L23" s="316">
        <v>1.8819293399999899</v>
      </c>
      <c r="M23" s="316">
        <v>1.5936936500000005</v>
      </c>
      <c r="N23" s="316">
        <v>1.8252867799999906</v>
      </c>
      <c r="P23" s="316">
        <v>10.680489999999981</v>
      </c>
      <c r="Q23" s="316">
        <v>7.9319999999999977</v>
      </c>
    </row>
    <row r="24" spans="1:17" s="310" customFormat="1" x14ac:dyDescent="0.35">
      <c r="A24" s="309"/>
      <c r="B24" s="311" t="s">
        <v>204</v>
      </c>
      <c r="C24" s="311"/>
      <c r="D24" s="313">
        <v>8.7192530785694292E-2</v>
      </c>
      <c r="E24" s="313">
        <v>6.4738675958188122E-2</v>
      </c>
      <c r="F24" s="313">
        <v>7.4837716378161959E-2</v>
      </c>
      <c r="G24" s="313">
        <v>0.12168371439078102</v>
      </c>
      <c r="H24" s="322">
        <v>6.5325479996940244E-2</v>
      </c>
      <c r="I24" s="322">
        <v>4.0257455824738102E-2</v>
      </c>
      <c r="J24" s="322">
        <v>7.1884874295919762E-2</v>
      </c>
      <c r="K24" s="322">
        <v>0.1071146922681296</v>
      </c>
      <c r="L24" s="322">
        <v>6.9485650447914452E-2</v>
      </c>
      <c r="M24" s="322">
        <v>5.8705551712103544E-2</v>
      </c>
      <c r="N24" s="322">
        <v>6.6657584302650286E-2</v>
      </c>
      <c r="P24" s="313">
        <v>8.7413170907252119E-2</v>
      </c>
      <c r="Q24" s="313">
        <v>7.2477407918421777E-2</v>
      </c>
    </row>
    <row r="26" spans="1:17" x14ac:dyDescent="0.35">
      <c r="B26" s="317" t="s">
        <v>214</v>
      </c>
      <c r="C26" s="317"/>
      <c r="D26" s="318">
        <v>3.1728100000000001</v>
      </c>
      <c r="E26" s="318">
        <v>1.7021900000000001</v>
      </c>
      <c r="F26" s="318">
        <v>1.5396970000000001</v>
      </c>
      <c r="G26" s="318">
        <v>1.7406499999999996</v>
      </c>
      <c r="H26" s="318">
        <v>0.68100000000000005</v>
      </c>
      <c r="I26" s="318">
        <v>0.57899999999999996</v>
      </c>
      <c r="J26" s="318">
        <v>1.395</v>
      </c>
      <c r="K26" s="318">
        <v>1.8380000000000001</v>
      </c>
      <c r="L26" s="318">
        <v>0.52020776000000002</v>
      </c>
      <c r="M26" s="318">
        <v>1.1694192000000001</v>
      </c>
      <c r="N26" s="318">
        <v>0.40022767999999997</v>
      </c>
      <c r="O26" s="318"/>
      <c r="P26" s="318">
        <v>8.155346999999999</v>
      </c>
      <c r="Q26" s="318">
        <v>4.4930000000000003</v>
      </c>
    </row>
    <row r="27" spans="1:17" x14ac:dyDescent="0.35">
      <c r="D27" s="318"/>
      <c r="E27" s="318"/>
      <c r="F27" s="318"/>
      <c r="G27" s="318"/>
      <c r="H27" s="318"/>
      <c r="I27" s="318"/>
      <c r="J27" s="318"/>
      <c r="K27" s="318"/>
      <c r="L27" s="318"/>
      <c r="M27" s="318"/>
      <c r="N27" s="318"/>
      <c r="O27" s="318"/>
      <c r="P27" s="318"/>
    </row>
    <row r="29" spans="1:17" x14ac:dyDescent="0.35">
      <c r="B29" s="349" t="s">
        <v>222</v>
      </c>
      <c r="C29" s="349"/>
      <c r="D29" s="349"/>
      <c r="E29" s="349"/>
      <c r="F29" s="349"/>
      <c r="G29" s="349"/>
      <c r="H29" s="349"/>
      <c r="I29" s="349"/>
      <c r="J29" s="349"/>
      <c r="K29" s="349"/>
      <c r="L29" s="349"/>
      <c r="M29" s="349"/>
      <c r="N29" s="349"/>
      <c r="O29" s="349"/>
      <c r="P29" s="349"/>
    </row>
    <row r="30" spans="1:17" x14ac:dyDescent="0.35">
      <c r="B30" s="349"/>
      <c r="C30" s="349"/>
      <c r="D30" s="349"/>
      <c r="E30" s="349"/>
      <c r="F30" s="349"/>
      <c r="G30" s="349"/>
      <c r="H30" s="349"/>
      <c r="I30" s="349"/>
      <c r="J30" s="349"/>
      <c r="K30" s="349"/>
      <c r="L30" s="349"/>
      <c r="M30" s="349"/>
      <c r="N30" s="349"/>
      <c r="O30" s="349"/>
      <c r="P30" s="349"/>
    </row>
    <row r="31" spans="1:17" x14ac:dyDescent="0.35">
      <c r="B31" s="349"/>
      <c r="C31" s="349"/>
      <c r="D31" s="349"/>
      <c r="E31" s="349"/>
      <c r="F31" s="349"/>
      <c r="G31" s="349"/>
      <c r="H31" s="349"/>
      <c r="I31" s="349"/>
      <c r="J31" s="349"/>
      <c r="K31" s="349"/>
      <c r="L31" s="349"/>
      <c r="M31" s="349"/>
      <c r="N31" s="349"/>
      <c r="O31" s="349"/>
      <c r="P31" s="349"/>
    </row>
    <row r="32" spans="1:17" x14ac:dyDescent="0.35">
      <c r="B32" s="349"/>
      <c r="C32" s="349"/>
      <c r="D32" s="349"/>
      <c r="E32" s="349"/>
      <c r="F32" s="349"/>
      <c r="G32" s="349"/>
      <c r="H32" s="349"/>
      <c r="I32" s="349"/>
      <c r="J32" s="349"/>
      <c r="K32" s="349"/>
      <c r="L32" s="349"/>
      <c r="M32" s="349"/>
      <c r="N32" s="349"/>
      <c r="O32" s="349"/>
      <c r="P32" s="349"/>
    </row>
    <row r="33" spans="2:16" x14ac:dyDescent="0.35">
      <c r="B33" s="349"/>
      <c r="C33" s="349"/>
      <c r="D33" s="349"/>
      <c r="E33" s="349"/>
      <c r="F33" s="349"/>
      <c r="G33" s="349"/>
      <c r="H33" s="349"/>
      <c r="I33" s="349"/>
      <c r="J33" s="349"/>
      <c r="K33" s="349"/>
      <c r="L33" s="349"/>
      <c r="M33" s="349"/>
      <c r="N33" s="349"/>
      <c r="O33" s="349"/>
      <c r="P33" s="349"/>
    </row>
    <row r="34" spans="2:16" x14ac:dyDescent="0.35">
      <c r="B34" s="349"/>
      <c r="C34" s="349"/>
      <c r="D34" s="349"/>
      <c r="E34" s="349"/>
      <c r="F34" s="349"/>
      <c r="G34" s="349"/>
      <c r="H34" s="349"/>
      <c r="I34" s="349"/>
      <c r="J34" s="349"/>
      <c r="K34" s="349"/>
      <c r="L34" s="349"/>
      <c r="M34" s="349"/>
      <c r="N34" s="349"/>
      <c r="O34" s="349"/>
      <c r="P34" s="349"/>
    </row>
    <row r="35" spans="2:16" x14ac:dyDescent="0.35">
      <c r="B35" s="349"/>
      <c r="C35" s="349"/>
      <c r="D35" s="349"/>
      <c r="E35" s="349"/>
      <c r="F35" s="349"/>
      <c r="G35" s="349"/>
      <c r="H35" s="349"/>
      <c r="I35" s="349"/>
      <c r="J35" s="349"/>
      <c r="K35" s="349"/>
      <c r="L35" s="349"/>
      <c r="M35" s="349"/>
      <c r="N35" s="349"/>
      <c r="O35" s="349"/>
      <c r="P35" s="349"/>
    </row>
    <row r="36" spans="2:16" x14ac:dyDescent="0.35">
      <c r="B36" s="349"/>
      <c r="C36" s="349"/>
      <c r="D36" s="349"/>
      <c r="E36" s="349"/>
      <c r="F36" s="349"/>
      <c r="G36" s="349"/>
      <c r="H36" s="349"/>
      <c r="I36" s="349"/>
      <c r="J36" s="349"/>
      <c r="K36" s="349"/>
      <c r="L36" s="349"/>
      <c r="M36" s="349"/>
      <c r="N36" s="349"/>
      <c r="O36" s="349"/>
      <c r="P36" s="349"/>
    </row>
    <row r="37" spans="2:16" x14ac:dyDescent="0.35">
      <c r="B37" s="349"/>
      <c r="C37" s="349"/>
      <c r="D37" s="349"/>
      <c r="E37" s="349"/>
      <c r="F37" s="349"/>
      <c r="G37" s="349"/>
      <c r="H37" s="349"/>
      <c r="I37" s="349"/>
      <c r="J37" s="349"/>
      <c r="K37" s="349"/>
      <c r="L37" s="349"/>
      <c r="M37" s="349"/>
      <c r="N37" s="349"/>
      <c r="O37" s="349"/>
      <c r="P37" s="349"/>
    </row>
    <row r="38" spans="2:16" x14ac:dyDescent="0.35">
      <c r="B38" s="349"/>
      <c r="C38" s="349"/>
      <c r="D38" s="349"/>
      <c r="E38" s="349"/>
      <c r="F38" s="349"/>
      <c r="G38" s="349"/>
      <c r="H38" s="349"/>
      <c r="I38" s="349"/>
      <c r="J38" s="349"/>
      <c r="K38" s="349"/>
      <c r="L38" s="349"/>
      <c r="M38" s="349"/>
      <c r="N38" s="349"/>
      <c r="O38" s="349"/>
      <c r="P38" s="349"/>
    </row>
  </sheetData>
  <mergeCells count="1">
    <mergeCell ref="B29:P3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B193-627E-4521-AD52-A29F0AC0E9DE}">
  <sheetPr>
    <tabColor theme="4" tint="0.39997558519241921"/>
  </sheetPr>
  <dimension ref="A2:Q37"/>
  <sheetViews>
    <sheetView showGridLines="0" zoomScale="70" zoomScaleNormal="70" workbookViewId="0">
      <selection activeCell="N5" sqref="N5"/>
    </sheetView>
  </sheetViews>
  <sheetFormatPr defaultColWidth="9.1796875" defaultRowHeight="14.5" x14ac:dyDescent="0.35"/>
  <cols>
    <col min="1" max="1" width="3.54296875" customWidth="1"/>
    <col min="2" max="2" width="54.81640625" customWidth="1"/>
    <col min="4" max="17" width="9.1796875" style="306"/>
    <col min="18" max="18" width="9.1796875" style="306" customWidth="1"/>
    <col min="19" max="16384" width="9.1796875" style="306"/>
  </cols>
  <sheetData>
    <row r="2" spans="1:17" x14ac:dyDescent="0.35">
      <c r="B2" s="309" t="s">
        <v>219</v>
      </c>
      <c r="C2" s="309"/>
    </row>
    <row r="3" spans="1:17" x14ac:dyDescent="0.35">
      <c r="B3" t="s">
        <v>234</v>
      </c>
    </row>
    <row r="5" spans="1:17" x14ac:dyDescent="0.35">
      <c r="B5" s="319" t="s">
        <v>3</v>
      </c>
      <c r="C5" s="319"/>
      <c r="D5" s="307" t="s">
        <v>196</v>
      </c>
      <c r="E5" s="307" t="s">
        <v>197</v>
      </c>
      <c r="F5" s="307" t="s">
        <v>198</v>
      </c>
      <c r="G5" s="307" t="s">
        <v>199</v>
      </c>
      <c r="H5" s="307" t="s">
        <v>200</v>
      </c>
      <c r="I5" s="307" t="s">
        <v>235</v>
      </c>
      <c r="J5" s="307" t="s">
        <v>243</v>
      </c>
      <c r="K5" s="307" t="s">
        <v>251</v>
      </c>
      <c r="L5" s="307" t="s">
        <v>263</v>
      </c>
      <c r="M5" s="307" t="s">
        <v>264</v>
      </c>
      <c r="N5" s="307" t="s">
        <v>266</v>
      </c>
      <c r="P5" s="308">
        <v>2023</v>
      </c>
      <c r="Q5" s="308">
        <v>2024</v>
      </c>
    </row>
    <row r="6" spans="1:17" x14ac:dyDescent="0.35">
      <c r="B6" t="s">
        <v>22</v>
      </c>
      <c r="D6" s="306">
        <v>4.4569999999999999</v>
      </c>
      <c r="E6" s="306">
        <v>2.6376999999999997</v>
      </c>
      <c r="F6" s="306">
        <v>1.8293199999999996</v>
      </c>
      <c r="G6" s="306">
        <v>2.1375668908300001</v>
      </c>
      <c r="H6" s="306">
        <v>3.1110000000000002</v>
      </c>
      <c r="I6" s="306">
        <v>2.298</v>
      </c>
      <c r="J6" s="306">
        <v>2.0539999999999998</v>
      </c>
      <c r="K6" s="306">
        <v>2.2429999999999999</v>
      </c>
      <c r="L6" s="306">
        <v>2.1475290000000005</v>
      </c>
      <c r="M6" s="306">
        <v>2.1297470000000001</v>
      </c>
      <c r="N6" s="306">
        <v>2.005787999999999</v>
      </c>
      <c r="P6" s="306">
        <v>11.061586890829998</v>
      </c>
      <c r="Q6" s="306">
        <v>9.7060000000000013</v>
      </c>
    </row>
    <row r="7" spans="1:17" x14ac:dyDescent="0.35">
      <c r="B7" t="s">
        <v>23</v>
      </c>
      <c r="D7" s="306">
        <v>-2.8574999999999999</v>
      </c>
      <c r="E7" s="306">
        <v>-1.79534113</v>
      </c>
      <c r="F7" s="306">
        <v>-1.2872732900000001</v>
      </c>
      <c r="G7" s="306">
        <v>-1.7477100000000001</v>
      </c>
      <c r="H7" s="306">
        <v>-1.712</v>
      </c>
      <c r="I7" s="306">
        <v>-1.3520000000000001</v>
      </c>
      <c r="J7" s="306">
        <v>-1.0580000000000001</v>
      </c>
      <c r="K7" s="306">
        <v>-1.155</v>
      </c>
      <c r="L7" s="306">
        <v>-1.1204669999999999</v>
      </c>
      <c r="M7" s="306">
        <v>-1.0794680000000001</v>
      </c>
      <c r="N7" s="306">
        <v>-0.99008800000000008</v>
      </c>
      <c r="P7" s="306">
        <v>-7.6878244200000001</v>
      </c>
      <c r="Q7" s="306">
        <v>-5.2770000000000001</v>
      </c>
    </row>
    <row r="8" spans="1:17" s="310" customFormat="1" x14ac:dyDescent="0.35">
      <c r="A8" s="309"/>
      <c r="B8" s="309" t="s">
        <v>24</v>
      </c>
      <c r="C8" s="309"/>
      <c r="D8" s="310">
        <v>1.5994999999999999</v>
      </c>
      <c r="E8" s="310">
        <v>0.84235886999999976</v>
      </c>
      <c r="F8" s="310">
        <v>0.54204670999999949</v>
      </c>
      <c r="G8" s="310">
        <v>0.38985689082999997</v>
      </c>
      <c r="H8" s="310">
        <v>1.3990000000000002</v>
      </c>
      <c r="I8" s="310">
        <v>0.94599999999999995</v>
      </c>
      <c r="J8" s="310">
        <v>0.99599999999999977</v>
      </c>
      <c r="K8" s="310">
        <v>1.0879999999999999</v>
      </c>
      <c r="L8" s="310">
        <v>1.0270620000000006</v>
      </c>
      <c r="M8" s="310">
        <v>1.050279</v>
      </c>
      <c r="N8" s="310">
        <v>1.0156999999999989</v>
      </c>
      <c r="P8" s="310">
        <v>3.3737624708299991</v>
      </c>
      <c r="Q8" s="310">
        <v>4.4290000000000003</v>
      </c>
    </row>
    <row r="9" spans="1:17" s="314" customFormat="1" x14ac:dyDescent="0.35">
      <c r="A9" s="311"/>
      <c r="B9" s="311" t="s">
        <v>201</v>
      </c>
      <c r="C9" s="311"/>
      <c r="D9" s="313">
        <v>0.35887368184877722</v>
      </c>
      <c r="E9" s="313">
        <v>0.31935355423285433</v>
      </c>
      <c r="F9" s="313">
        <v>0.29631049242341395</v>
      </c>
      <c r="G9" s="313">
        <v>0.18238348119184317</v>
      </c>
      <c r="H9" s="322">
        <v>0.44969463195114118</v>
      </c>
      <c r="I9" s="322">
        <v>0.41166231505657092</v>
      </c>
      <c r="J9" s="322">
        <v>0.48490749756572532</v>
      </c>
      <c r="K9" s="322">
        <v>0.48506464556397677</v>
      </c>
      <c r="L9" s="322">
        <v>0.47825291299907957</v>
      </c>
      <c r="M9" s="322">
        <v>0.4931473081074888</v>
      </c>
      <c r="N9" s="322">
        <v>0.50638452318988814</v>
      </c>
      <c r="P9" s="313">
        <v>0.30499805354571974</v>
      </c>
      <c r="Q9" s="313">
        <v>0.45631568102204817</v>
      </c>
    </row>
    <row r="10" spans="1:17" s="314" customFormat="1" x14ac:dyDescent="0.35">
      <c r="A10" s="311"/>
      <c r="B10" s="311"/>
      <c r="C10" s="311"/>
      <c r="D10" s="313"/>
      <c r="E10" s="313"/>
      <c r="F10" s="313"/>
      <c r="G10" s="313"/>
      <c r="H10" s="322"/>
      <c r="I10" s="322"/>
      <c r="J10" s="322"/>
      <c r="K10" s="322"/>
      <c r="L10" s="322"/>
      <c r="M10" s="322"/>
      <c r="N10" s="322"/>
      <c r="P10" s="313"/>
      <c r="Q10" s="313"/>
    </row>
    <row r="12" spans="1:17" x14ac:dyDescent="0.35">
      <c r="B12" t="s">
        <v>25</v>
      </c>
      <c r="D12" s="306">
        <v>-5.3098882600000001</v>
      </c>
      <c r="E12" s="306">
        <v>-2.86617612</v>
      </c>
      <c r="F12" s="306">
        <v>-2.436868</v>
      </c>
      <c r="G12" s="306">
        <v>-3.3150879999999976</v>
      </c>
      <c r="H12" s="306">
        <v>-2.4042054908145905</v>
      </c>
      <c r="I12" s="306">
        <v>-2.1527945091854099</v>
      </c>
      <c r="J12" s="306">
        <v>-2.0820000000000003</v>
      </c>
      <c r="K12" s="306">
        <v>-2.1579999999999999</v>
      </c>
      <c r="L12" s="306">
        <v>-1.4652289999999994</v>
      </c>
      <c r="M12" s="306">
        <v>-1.4806469999999998</v>
      </c>
      <c r="N12" s="306">
        <v>-1.6599280000000034</v>
      </c>
      <c r="P12" s="306">
        <v>-13.928020379999998</v>
      </c>
      <c r="Q12" s="306">
        <v>-8.5229999999999997</v>
      </c>
    </row>
    <row r="13" spans="1:17" x14ac:dyDescent="0.35">
      <c r="B13" t="s">
        <v>26</v>
      </c>
      <c r="D13" s="306">
        <v>-0.28899999999999998</v>
      </c>
      <c r="E13" s="306">
        <v>-0.35099999999999998</v>
      </c>
      <c r="F13" s="306">
        <v>-1.2230000000000001</v>
      </c>
      <c r="G13" s="306">
        <v>-1.601</v>
      </c>
      <c r="H13" s="306">
        <v>-0.24333978234043099</v>
      </c>
      <c r="I13" s="306">
        <v>-0.24266021765956899</v>
      </c>
      <c r="J13" s="306">
        <v>-0.25</v>
      </c>
      <c r="K13" s="306">
        <v>-0.25</v>
      </c>
      <c r="L13" s="306">
        <v>-0.28520000000000012</v>
      </c>
      <c r="M13" s="306">
        <v>-0.28605099999999961</v>
      </c>
      <c r="N13" s="306">
        <v>-0.28562500000000046</v>
      </c>
      <c r="P13" s="306">
        <v>-3.464</v>
      </c>
      <c r="Q13" s="306">
        <v>-1</v>
      </c>
    </row>
    <row r="14" spans="1:17" x14ac:dyDescent="0.35">
      <c r="B14" t="s">
        <v>153</v>
      </c>
      <c r="D14" s="324">
        <v>-6.9000000000000006E-2</v>
      </c>
      <c r="E14" s="324">
        <v>-7.2999999999999995E-2</v>
      </c>
      <c r="F14" s="324">
        <v>-1.6799999999999999E-2</v>
      </c>
      <c r="G14" s="324">
        <v>-2.5000000000000001E-2</v>
      </c>
      <c r="H14" s="306">
        <v>0</v>
      </c>
      <c r="I14" s="306">
        <v>-2.5999999999999999E-2</v>
      </c>
      <c r="J14" s="306">
        <v>-1.7000000000000001E-2</v>
      </c>
      <c r="K14" s="306">
        <v>1.4E-2</v>
      </c>
      <c r="L14" s="306">
        <v>-1.7770000000000001E-2</v>
      </c>
      <c r="M14" s="306">
        <v>3.4417000000000003E-2</v>
      </c>
      <c r="N14" s="306">
        <v>-3.3660000000000009E-3</v>
      </c>
      <c r="P14" s="306">
        <v>-0.18380000000000002</v>
      </c>
      <c r="Q14" s="306">
        <v>-2.8999999999999998E-2</v>
      </c>
    </row>
    <row r="15" spans="1:17" s="310" customFormat="1" x14ac:dyDescent="0.35">
      <c r="A15" s="309"/>
      <c r="B15" s="309" t="s">
        <v>29</v>
      </c>
      <c r="C15" s="309"/>
      <c r="D15" s="310">
        <v>-4.0683882599999999</v>
      </c>
      <c r="E15" s="310">
        <v>-2.4478172499999999</v>
      </c>
      <c r="F15" s="310">
        <v>-3.134621290000001</v>
      </c>
      <c r="G15" s="310">
        <v>-4.551231109169998</v>
      </c>
      <c r="H15" s="310">
        <v>-1.2485452731550211</v>
      </c>
      <c r="I15" s="310">
        <v>-1.4754547268449787</v>
      </c>
      <c r="J15" s="310">
        <v>-1.3530000000000004</v>
      </c>
      <c r="K15" s="310">
        <v>-1.3060000000000003</v>
      </c>
      <c r="L15" s="310">
        <v>-0.74113699999999905</v>
      </c>
      <c r="M15" s="310">
        <v>-0.68200199999999955</v>
      </c>
      <c r="N15" s="310">
        <v>-0.93321900000000491</v>
      </c>
      <c r="P15" s="310">
        <v>-14.202057909169998</v>
      </c>
      <c r="Q15" s="310">
        <v>-5.1230000000000002</v>
      </c>
    </row>
    <row r="17" spans="1:17" s="310" customFormat="1" x14ac:dyDescent="0.35">
      <c r="A17" s="309"/>
      <c r="B17" s="309" t="s">
        <v>202</v>
      </c>
      <c r="C17" s="309"/>
    </row>
    <row r="18" spans="1:17" x14ac:dyDescent="0.35">
      <c r="B18" s="309" t="s">
        <v>203</v>
      </c>
      <c r="C18" s="309"/>
      <c r="D18" s="306">
        <v>-4.0683882599999999</v>
      </c>
      <c r="E18" s="306">
        <v>-2.4478172499999999</v>
      </c>
      <c r="F18" s="306">
        <v>-3.134621290000001</v>
      </c>
      <c r="G18" s="306">
        <v>-4.551231109169998</v>
      </c>
      <c r="H18" s="306">
        <v>-1.2485452731550211</v>
      </c>
      <c r="I18" s="306">
        <v>-1.4754547268449787</v>
      </c>
      <c r="J18" s="306">
        <v>-1.3530000000000004</v>
      </c>
      <c r="K18" s="306">
        <v>-1.3060000000000003</v>
      </c>
      <c r="L18" s="306">
        <v>-0.74113699999999905</v>
      </c>
      <c r="M18" s="306">
        <v>-0.68200199999999955</v>
      </c>
      <c r="N18" s="306">
        <v>-0.93321900000000491</v>
      </c>
      <c r="P18" s="306">
        <v>-14.202057909169998</v>
      </c>
      <c r="Q18" s="306">
        <v>-5.1230000000000002</v>
      </c>
    </row>
    <row r="19" spans="1:17" x14ac:dyDescent="0.35">
      <c r="B19" t="s">
        <v>156</v>
      </c>
      <c r="D19" s="306">
        <v>0.28899999999999998</v>
      </c>
      <c r="E19" s="306">
        <v>0.35099999999999998</v>
      </c>
      <c r="F19" s="306">
        <v>1.2230000000000001</v>
      </c>
      <c r="G19" s="306">
        <v>1.601</v>
      </c>
      <c r="H19" s="306">
        <v>0.24333978234043099</v>
      </c>
      <c r="I19" s="306">
        <v>0.24266021765956899</v>
      </c>
      <c r="J19" s="306">
        <v>0.25</v>
      </c>
      <c r="K19" s="306">
        <v>0.25</v>
      </c>
      <c r="L19" s="306">
        <v>0.28520000000000012</v>
      </c>
      <c r="M19" s="306">
        <v>0.28605099999999961</v>
      </c>
      <c r="N19" s="306">
        <v>0.28562500000000046</v>
      </c>
      <c r="P19" s="306">
        <v>3.464</v>
      </c>
      <c r="Q19" s="306">
        <v>1</v>
      </c>
    </row>
    <row r="20" spans="1:17" x14ac:dyDescent="0.35">
      <c r="B20" t="s">
        <v>157</v>
      </c>
      <c r="D20" s="306">
        <v>0</v>
      </c>
      <c r="E20" s="306">
        <v>0</v>
      </c>
      <c r="F20" s="306">
        <v>0</v>
      </c>
      <c r="G20" s="306">
        <v>0</v>
      </c>
      <c r="H20" s="306">
        <v>0</v>
      </c>
      <c r="I20" s="306">
        <v>0</v>
      </c>
      <c r="J20" s="306">
        <v>0</v>
      </c>
      <c r="K20" s="306">
        <v>0</v>
      </c>
      <c r="L20" s="306">
        <v>0</v>
      </c>
      <c r="M20" s="306">
        <v>0</v>
      </c>
      <c r="P20" s="306">
        <v>0</v>
      </c>
      <c r="Q20" s="306">
        <v>0</v>
      </c>
    </row>
    <row r="21" spans="1:17" s="310" customFormat="1" x14ac:dyDescent="0.35">
      <c r="A21" s="309"/>
      <c r="B21" s="309" t="s">
        <v>158</v>
      </c>
      <c r="C21" s="309"/>
      <c r="D21" s="310">
        <v>-3.7793882599999997</v>
      </c>
      <c r="E21" s="310">
        <v>-2.09681725</v>
      </c>
      <c r="F21" s="310">
        <v>-1.9116212900000009</v>
      </c>
      <c r="G21" s="310">
        <v>-2.950231109169998</v>
      </c>
      <c r="H21" s="310">
        <v>-1.00520549081459</v>
      </c>
      <c r="I21" s="310">
        <v>-1.2327945091854098</v>
      </c>
      <c r="J21" s="310">
        <v>-1.1030000000000004</v>
      </c>
      <c r="K21" s="310">
        <v>-1.0560000000000003</v>
      </c>
      <c r="L21" s="310">
        <v>-0.45593699999999893</v>
      </c>
      <c r="M21" s="310">
        <v>-0.39595099999999994</v>
      </c>
      <c r="N21" s="310">
        <v>-0.64759400000000444</v>
      </c>
      <c r="P21" s="310">
        <v>-10.738057909169999</v>
      </c>
      <c r="Q21" s="310">
        <v>-4.1230000000000002</v>
      </c>
    </row>
    <row r="22" spans="1:17" x14ac:dyDescent="0.35">
      <c r="B22" t="s">
        <v>179</v>
      </c>
      <c r="D22" s="306">
        <v>9.1339000000000004E-2</v>
      </c>
      <c r="E22" s="306">
        <v>3.4444000000000002E-2</v>
      </c>
      <c r="F22" s="306">
        <v>2.251E-3</v>
      </c>
      <c r="G22" s="306">
        <v>3.3238999999999998E-2</v>
      </c>
      <c r="H22" s="306">
        <v>7.0000000000000001E-3</v>
      </c>
      <c r="I22" s="306">
        <v>0</v>
      </c>
      <c r="J22" s="306">
        <v>0</v>
      </c>
      <c r="K22" s="306">
        <v>0</v>
      </c>
      <c r="L22" s="306">
        <v>0</v>
      </c>
      <c r="M22" s="306">
        <v>0</v>
      </c>
      <c r="N22" s="306">
        <v>0.25985799999999998</v>
      </c>
      <c r="P22" s="306">
        <v>0.161273</v>
      </c>
      <c r="Q22" s="306">
        <v>7.0000000000000001E-3</v>
      </c>
    </row>
    <row r="23" spans="1:17" s="310" customFormat="1" x14ac:dyDescent="0.35">
      <c r="A23" s="309"/>
      <c r="B23" s="315" t="s">
        <v>160</v>
      </c>
      <c r="C23" s="315"/>
      <c r="D23" s="316">
        <v>-3.6880492599999997</v>
      </c>
      <c r="E23" s="316">
        <v>-2.0623732499999998</v>
      </c>
      <c r="F23" s="316">
        <v>-1.9093702900000009</v>
      </c>
      <c r="G23" s="316">
        <v>-2.916992109169998</v>
      </c>
      <c r="H23" s="316">
        <v>-0.99820549081458998</v>
      </c>
      <c r="I23" s="316">
        <v>-1.2327945091854098</v>
      </c>
      <c r="J23" s="316">
        <v>-1.1030000000000004</v>
      </c>
      <c r="K23" s="316">
        <v>-1.0560000000000003</v>
      </c>
      <c r="L23" s="316">
        <v>-0.45593699999999893</v>
      </c>
      <c r="M23" s="316">
        <v>-0.39595099999999994</v>
      </c>
      <c r="N23" s="316">
        <v>-0.38773600000000447</v>
      </c>
      <c r="P23" s="316">
        <v>-10.576784909169998</v>
      </c>
      <c r="Q23" s="316">
        <v>-4.1159999999999997</v>
      </c>
    </row>
    <row r="24" spans="1:17" s="310" customFormat="1" x14ac:dyDescent="0.35">
      <c r="A24" s="309"/>
      <c r="B24" s="311" t="s">
        <v>204</v>
      </c>
      <c r="C24" s="311"/>
      <c r="D24" s="313">
        <v>-0.82747347094458146</v>
      </c>
      <c r="E24" s="313">
        <v>-0.78188317473556512</v>
      </c>
      <c r="F24" s="313">
        <v>-1.0437595882623059</v>
      </c>
      <c r="G24" s="313">
        <v>-1.3646319662246233</v>
      </c>
      <c r="H24" s="322">
        <v>-0.32086322430555769</v>
      </c>
      <c r="I24" s="322">
        <v>-0.53646410321384241</v>
      </c>
      <c r="J24" s="322">
        <v>-0.53700097370983468</v>
      </c>
      <c r="K24" s="322">
        <v>-0.47079803834150707</v>
      </c>
      <c r="L24" s="322">
        <v>-0.21230772669426062</v>
      </c>
      <c r="M24" s="322">
        <v>-0.18591457107346551</v>
      </c>
      <c r="N24" s="322">
        <v>-0.19330856501285512</v>
      </c>
      <c r="P24" s="313">
        <v>-0.9561724744880955</v>
      </c>
      <c r="Q24" s="313">
        <v>-0.42406758705955072</v>
      </c>
    </row>
    <row r="28" spans="1:17" x14ac:dyDescent="0.35">
      <c r="B28" s="349" t="s">
        <v>225</v>
      </c>
      <c r="C28" s="349"/>
      <c r="D28" s="349"/>
      <c r="E28" s="349"/>
      <c r="F28" s="349"/>
      <c r="G28" s="349"/>
      <c r="H28" s="349"/>
      <c r="I28" s="349"/>
      <c r="J28" s="349"/>
      <c r="K28" s="349"/>
      <c r="L28" s="349"/>
      <c r="M28" s="349"/>
      <c r="N28" s="349"/>
      <c r="O28" s="349"/>
      <c r="P28" s="349"/>
    </row>
    <row r="29" spans="1:17" x14ac:dyDescent="0.35">
      <c r="B29" s="349"/>
      <c r="C29" s="349"/>
      <c r="D29" s="349"/>
      <c r="E29" s="349"/>
      <c r="F29" s="349"/>
      <c r="G29" s="349"/>
      <c r="H29" s="349"/>
      <c r="I29" s="349"/>
      <c r="J29" s="349"/>
      <c r="K29" s="349"/>
      <c r="L29" s="349"/>
      <c r="M29" s="349"/>
      <c r="N29" s="349"/>
      <c r="O29" s="349"/>
      <c r="P29" s="349"/>
    </row>
    <row r="30" spans="1:17" x14ac:dyDescent="0.35">
      <c r="B30" s="349"/>
      <c r="C30" s="349"/>
      <c r="D30" s="349"/>
      <c r="E30" s="349"/>
      <c r="F30" s="349"/>
      <c r="G30" s="349"/>
      <c r="H30" s="349"/>
      <c r="I30" s="349"/>
      <c r="J30" s="349"/>
      <c r="K30" s="349"/>
      <c r="L30" s="349"/>
      <c r="M30" s="349"/>
      <c r="N30" s="349"/>
      <c r="O30" s="349"/>
      <c r="P30" s="349"/>
    </row>
    <row r="31" spans="1:17" x14ac:dyDescent="0.35">
      <c r="B31" s="349"/>
      <c r="C31" s="349"/>
      <c r="D31" s="349"/>
      <c r="E31" s="349"/>
      <c r="F31" s="349"/>
      <c r="G31" s="349"/>
      <c r="H31" s="349"/>
      <c r="I31" s="349"/>
      <c r="J31" s="349"/>
      <c r="K31" s="349"/>
      <c r="L31" s="349"/>
      <c r="M31" s="349"/>
      <c r="N31" s="349"/>
      <c r="O31" s="349"/>
      <c r="P31" s="349"/>
    </row>
    <row r="32" spans="1:17" x14ac:dyDescent="0.35">
      <c r="B32" s="349"/>
      <c r="C32" s="349"/>
      <c r="D32" s="349"/>
      <c r="E32" s="349"/>
      <c r="F32" s="349"/>
      <c r="G32" s="349"/>
      <c r="H32" s="349"/>
      <c r="I32" s="349"/>
      <c r="J32" s="349"/>
      <c r="K32" s="349"/>
      <c r="L32" s="349"/>
      <c r="M32" s="349"/>
      <c r="N32" s="349"/>
      <c r="O32" s="349"/>
      <c r="P32" s="349"/>
    </row>
    <row r="33" spans="2:16" x14ac:dyDescent="0.35">
      <c r="B33" s="349"/>
      <c r="C33" s="349"/>
      <c r="D33" s="349"/>
      <c r="E33" s="349"/>
      <c r="F33" s="349"/>
      <c r="G33" s="349"/>
      <c r="H33" s="349"/>
      <c r="I33" s="349"/>
      <c r="J33" s="349"/>
      <c r="K33" s="349"/>
      <c r="L33" s="349"/>
      <c r="M33" s="349"/>
      <c r="N33" s="349"/>
      <c r="O33" s="349"/>
      <c r="P33" s="349"/>
    </row>
    <row r="34" spans="2:16" x14ac:dyDescent="0.35">
      <c r="B34" s="349"/>
      <c r="C34" s="349"/>
      <c r="D34" s="349"/>
      <c r="E34" s="349"/>
      <c r="F34" s="349"/>
      <c r="G34" s="349"/>
      <c r="H34" s="349"/>
      <c r="I34" s="349"/>
      <c r="J34" s="349"/>
      <c r="K34" s="349"/>
      <c r="L34" s="349"/>
      <c r="M34" s="349"/>
      <c r="N34" s="349"/>
      <c r="O34" s="349"/>
      <c r="P34" s="349"/>
    </row>
    <row r="35" spans="2:16" x14ac:dyDescent="0.35">
      <c r="B35" s="349"/>
      <c r="C35" s="349"/>
      <c r="D35" s="349"/>
      <c r="E35" s="349"/>
      <c r="F35" s="349"/>
      <c r="G35" s="349"/>
      <c r="H35" s="349"/>
      <c r="I35" s="349"/>
      <c r="J35" s="349"/>
      <c r="K35" s="349"/>
      <c r="L35" s="349"/>
      <c r="M35" s="349"/>
      <c r="N35" s="349"/>
      <c r="O35" s="349"/>
      <c r="P35" s="349"/>
    </row>
    <row r="36" spans="2:16" x14ac:dyDescent="0.35">
      <c r="B36" s="349"/>
      <c r="C36" s="349"/>
      <c r="D36" s="349"/>
      <c r="E36" s="349"/>
      <c r="F36" s="349"/>
      <c r="G36" s="349"/>
      <c r="H36" s="349"/>
      <c r="I36" s="349"/>
      <c r="J36" s="349"/>
      <c r="K36" s="349"/>
      <c r="L36" s="349"/>
      <c r="M36" s="349"/>
      <c r="N36" s="349"/>
      <c r="O36" s="349"/>
      <c r="P36" s="349"/>
    </row>
    <row r="37" spans="2:16" x14ac:dyDescent="0.35">
      <c r="B37" s="349"/>
      <c r="C37" s="349"/>
      <c r="D37" s="349"/>
      <c r="E37" s="349"/>
      <c r="F37" s="349"/>
      <c r="G37" s="349"/>
      <c r="H37" s="349"/>
      <c r="I37" s="349"/>
      <c r="J37" s="349"/>
      <c r="K37" s="349"/>
      <c r="L37" s="349"/>
      <c r="M37" s="349"/>
      <c r="N37" s="349"/>
      <c r="O37" s="349"/>
      <c r="P37" s="349"/>
    </row>
  </sheetData>
  <mergeCells count="1">
    <mergeCell ref="B28:P3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4CDAE-A7F2-4ED5-B054-4C89BBCF445B}">
  <sheetPr>
    <tabColor theme="4" tint="0.39997558519241921"/>
  </sheetPr>
  <dimension ref="A2:S41"/>
  <sheetViews>
    <sheetView showGridLines="0" zoomScale="70" zoomScaleNormal="70" workbookViewId="0">
      <selection activeCell="M20" sqref="M20:N20"/>
    </sheetView>
  </sheetViews>
  <sheetFormatPr defaultColWidth="9.1796875" defaultRowHeight="14.5" x14ac:dyDescent="0.35"/>
  <cols>
    <col min="1" max="1" width="3.54296875" customWidth="1"/>
    <col min="2" max="2" width="54.81640625" customWidth="1"/>
    <col min="4" max="16384" width="9.1796875" style="306"/>
  </cols>
  <sheetData>
    <row r="2" spans="1:17" x14ac:dyDescent="0.35">
      <c r="B2" s="309" t="s">
        <v>220</v>
      </c>
      <c r="C2" s="309"/>
    </row>
    <row r="3" spans="1:17" x14ac:dyDescent="0.35">
      <c r="B3" t="s">
        <v>249</v>
      </c>
    </row>
    <row r="5" spans="1:17" x14ac:dyDescent="0.35">
      <c r="B5" s="319" t="s">
        <v>3</v>
      </c>
      <c r="C5" s="319"/>
      <c r="D5" s="307" t="s">
        <v>196</v>
      </c>
      <c r="E5" s="307" t="s">
        <v>197</v>
      </c>
      <c r="F5" s="307" t="s">
        <v>198</v>
      </c>
      <c r="G5" s="307" t="s">
        <v>199</v>
      </c>
      <c r="H5" s="307" t="s">
        <v>200</v>
      </c>
      <c r="I5" s="307" t="s">
        <v>235</v>
      </c>
      <c r="J5" s="307" t="s">
        <v>243</v>
      </c>
      <c r="K5" s="307" t="s">
        <v>251</v>
      </c>
      <c r="L5" s="307" t="s">
        <v>263</v>
      </c>
      <c r="M5" s="307" t="s">
        <v>264</v>
      </c>
      <c r="N5" s="307" t="s">
        <v>266</v>
      </c>
      <c r="P5" s="308">
        <v>2023</v>
      </c>
      <c r="Q5" s="308">
        <v>2024</v>
      </c>
    </row>
    <row r="6" spans="1:17" x14ac:dyDescent="0.35">
      <c r="B6" t="s">
        <v>22</v>
      </c>
      <c r="D6" s="306">
        <v>-9.1935599999999997</v>
      </c>
      <c r="E6" s="306">
        <v>-4.8109899999999994</v>
      </c>
      <c r="F6" s="306">
        <v>-2.3959220000000006</v>
      </c>
      <c r="G6" s="306">
        <v>-4.3041020000000003</v>
      </c>
      <c r="H6" s="306">
        <v>-3.1890000000000001</v>
      </c>
      <c r="I6" s="306">
        <v>-3.5519999999999996</v>
      </c>
      <c r="J6" s="306">
        <v>-6.4220000000000006</v>
      </c>
      <c r="K6" s="306">
        <v>-4.9589999999999996</v>
      </c>
      <c r="L6" s="306">
        <v>-4.4015519999999988</v>
      </c>
      <c r="M6" s="306">
        <v>-3.2505469999999947</v>
      </c>
      <c r="N6" s="306">
        <v>-2.7474489999999987</v>
      </c>
      <c r="P6" s="306">
        <v>-20.704574000000001</v>
      </c>
      <c r="Q6" s="306">
        <v>-18.122</v>
      </c>
    </row>
    <row r="7" spans="1:17" x14ac:dyDescent="0.35">
      <c r="B7" t="s">
        <v>23</v>
      </c>
      <c r="D7" s="306">
        <v>9.3355599999999992</v>
      </c>
      <c r="E7" s="306">
        <v>4.612989999999999</v>
      </c>
      <c r="F7" s="306">
        <v>2.1899220000000006</v>
      </c>
      <c r="G7" s="306">
        <v>4.1921020000000002</v>
      </c>
      <c r="H7" s="306">
        <v>3.2850000000000006</v>
      </c>
      <c r="I7" s="306">
        <v>2.8809999999999998</v>
      </c>
      <c r="J7" s="306">
        <v>3.2160000000000002</v>
      </c>
      <c r="K7" s="306">
        <v>4.6609999999999996</v>
      </c>
      <c r="L7" s="306">
        <v>3.5867780000000002</v>
      </c>
      <c r="M7" s="306">
        <v>4.5661430000000003</v>
      </c>
      <c r="N7" s="306">
        <v>2.8211329999999997</v>
      </c>
      <c r="P7" s="306">
        <v>20.330573999999999</v>
      </c>
      <c r="Q7" s="306">
        <v>14.043000000000001</v>
      </c>
    </row>
    <row r="8" spans="1:17" s="310" customFormat="1" x14ac:dyDescent="0.35">
      <c r="A8" s="309"/>
      <c r="B8" s="309" t="s">
        <v>24</v>
      </c>
      <c r="C8" s="309"/>
      <c r="D8" s="310">
        <v>0.14199999999999999</v>
      </c>
      <c r="E8" s="310">
        <v>-0.19800000000000001</v>
      </c>
      <c r="F8" s="310">
        <v>-0.20599999999999999</v>
      </c>
      <c r="G8" s="310">
        <v>-0.112</v>
      </c>
      <c r="H8" s="310">
        <v>9.6000000000000529E-2</v>
      </c>
      <c r="I8" s="310">
        <v>-0.67099999999999982</v>
      </c>
      <c r="J8" s="310">
        <v>-3.2060000000000004</v>
      </c>
      <c r="K8" s="310">
        <v>-0.29800000000000004</v>
      </c>
      <c r="L8" s="310">
        <v>-0.81477399999999855</v>
      </c>
      <c r="M8" s="310">
        <v>1.3155960000000055</v>
      </c>
      <c r="N8" s="310">
        <v>7.3684000000000971E-2</v>
      </c>
      <c r="P8" s="310">
        <v>-0.374</v>
      </c>
      <c r="Q8" s="310">
        <v>-4.0789999999999997</v>
      </c>
    </row>
    <row r="9" spans="1:17" s="314" customFormat="1" x14ac:dyDescent="0.35">
      <c r="A9" s="311"/>
      <c r="B9" s="311" t="s">
        <v>201</v>
      </c>
      <c r="C9" s="311"/>
      <c r="D9" s="312">
        <v>-1.5445594524863056E-2</v>
      </c>
      <c r="E9" s="313">
        <v>4.1155770433943958E-2</v>
      </c>
      <c r="F9" s="313">
        <v>8.5979426709216725E-2</v>
      </c>
      <c r="G9" s="313">
        <v>2.6021688147725121E-2</v>
      </c>
      <c r="H9" s="322">
        <v>-3.0103480714957831E-2</v>
      </c>
      <c r="I9" s="322">
        <v>0.18890765765765763</v>
      </c>
      <c r="J9" s="322">
        <v>0.49922142634693245</v>
      </c>
      <c r="K9" s="322">
        <v>6.0092760637225261E-2</v>
      </c>
      <c r="L9" s="322">
        <v>0.18511061552834063</v>
      </c>
      <c r="M9" s="322">
        <v>-0.40473064994907249</v>
      </c>
      <c r="N9" s="322">
        <v>-2.6819060153619231E-2</v>
      </c>
      <c r="P9" s="313">
        <v>1.8063641396340729E-2</v>
      </c>
      <c r="Q9" s="313">
        <v>0.2250855313983004</v>
      </c>
    </row>
    <row r="10" spans="1:17" s="314" customFormat="1" x14ac:dyDescent="0.35">
      <c r="A10" s="311"/>
      <c r="B10" s="311"/>
      <c r="C10" s="311"/>
      <c r="D10" s="312"/>
      <c r="E10" s="313"/>
      <c r="F10" s="313"/>
      <c r="G10" s="313"/>
      <c r="H10" s="322"/>
      <c r="I10" s="322"/>
      <c r="J10" s="322"/>
      <c r="K10" s="322"/>
      <c r="L10" s="322"/>
      <c r="M10" s="322"/>
      <c r="N10" s="322"/>
      <c r="P10" s="313"/>
      <c r="Q10" s="313"/>
    </row>
    <row r="12" spans="1:17" x14ac:dyDescent="0.35">
      <c r="B12" t="s">
        <v>25</v>
      </c>
      <c r="D12" s="306">
        <v>-4.9778780358188897</v>
      </c>
      <c r="E12" s="306">
        <v>-2.723491515818889</v>
      </c>
      <c r="F12" s="306">
        <v>-2.4263471958188889</v>
      </c>
      <c r="G12" s="306">
        <v>-10.116986955818884</v>
      </c>
      <c r="H12" s="306">
        <v>-6.5476537912597959</v>
      </c>
      <c r="I12" s="306">
        <v>-1.3618141441819585</v>
      </c>
      <c r="J12" s="306">
        <v>-4.2887895249807269</v>
      </c>
      <c r="K12" s="306">
        <v>-8.1983089056693874</v>
      </c>
      <c r="L12" s="306">
        <v>-7.1558870000000008</v>
      </c>
      <c r="M12" s="306">
        <v>-6.8603509999999988</v>
      </c>
      <c r="N12" s="306">
        <v>-4.4538749999999983</v>
      </c>
      <c r="P12" s="306">
        <v>-20.244703703275551</v>
      </c>
      <c r="Q12" s="306">
        <v>-20.396566366091868</v>
      </c>
    </row>
    <row r="13" spans="1:17" x14ac:dyDescent="0.35">
      <c r="B13" t="s">
        <v>26</v>
      </c>
      <c r="D13" s="306">
        <v>-0.83499999999999996</v>
      </c>
      <c r="E13" s="306">
        <v>-0.83199999999999996</v>
      </c>
      <c r="F13" s="306">
        <v>-0.73199999999999998</v>
      </c>
      <c r="G13" s="306">
        <v>-1.4119999999999999</v>
      </c>
      <c r="H13" s="306">
        <v>-0.74</v>
      </c>
      <c r="I13" s="306">
        <v>-0.72399999999999998</v>
      </c>
      <c r="J13" s="306">
        <v>-0.71699999999999997</v>
      </c>
      <c r="K13" s="306">
        <v>-1.2949999999999999</v>
      </c>
      <c r="L13" s="306">
        <v>-0.61787199999999987</v>
      </c>
      <c r="M13" s="306">
        <v>-0.73137799999999997</v>
      </c>
      <c r="N13" s="306">
        <v>-0.5516310000000002</v>
      </c>
      <c r="P13" s="306">
        <v>-3.8109999999999999</v>
      </c>
      <c r="Q13" s="306">
        <v>-3.476</v>
      </c>
    </row>
    <row r="14" spans="1:17" x14ac:dyDescent="0.35">
      <c r="B14" t="s">
        <v>153</v>
      </c>
      <c r="D14" s="324">
        <v>5.3999999999999999E-2</v>
      </c>
      <c r="E14" s="324">
        <v>6.2E-2</v>
      </c>
      <c r="F14" s="324">
        <v>-39.292999999999999</v>
      </c>
      <c r="G14" s="324">
        <v>-8.5000000000000006E-2</v>
      </c>
      <c r="H14" s="306">
        <v>0</v>
      </c>
      <c r="I14" s="306">
        <v>-0.125</v>
      </c>
      <c r="J14" s="306">
        <v>0.26500000000000001</v>
      </c>
      <c r="K14" s="306">
        <v>1.1200000000000001</v>
      </c>
      <c r="L14" s="306">
        <v>0.72513200000000011</v>
      </c>
      <c r="M14" s="306">
        <v>0.22709799999999994</v>
      </c>
      <c r="N14" s="306">
        <v>0.77334999999999987</v>
      </c>
      <c r="P14" s="306">
        <v>-39.262</v>
      </c>
      <c r="Q14" s="306">
        <v>1.2600000000000002</v>
      </c>
    </row>
    <row r="15" spans="1:17" s="310" customFormat="1" x14ac:dyDescent="0.35">
      <c r="A15" s="309"/>
      <c r="B15" s="309" t="s">
        <v>29</v>
      </c>
      <c r="C15" s="309"/>
      <c r="D15" s="310">
        <v>-5.616878035818889</v>
      </c>
      <c r="E15" s="310">
        <v>-3.691491515818889</v>
      </c>
      <c r="F15" s="310">
        <v>-42.657347195818893</v>
      </c>
      <c r="G15" s="310">
        <v>-11.725986955818884</v>
      </c>
      <c r="H15" s="310">
        <v>-7.191653791259796</v>
      </c>
      <c r="I15" s="310">
        <v>-2.8818141441819582</v>
      </c>
      <c r="J15" s="310">
        <v>-7.9467895249807272</v>
      </c>
      <c r="K15" s="310">
        <v>-8.6713089056693864</v>
      </c>
      <c r="L15" s="310">
        <v>-7.8634009999999996</v>
      </c>
      <c r="M15" s="310">
        <v>-6.0490349999999937</v>
      </c>
      <c r="N15" s="310">
        <v>-4.1584719999999979</v>
      </c>
      <c r="P15" s="310">
        <v>-63.69170370327555</v>
      </c>
      <c r="Q15" s="310">
        <v>-26.69156636609187</v>
      </c>
    </row>
    <row r="17" spans="1:19" s="310" customFormat="1" x14ac:dyDescent="0.35">
      <c r="A17" s="309"/>
      <c r="B17" s="309" t="s">
        <v>202</v>
      </c>
      <c r="C17" s="309"/>
      <c r="S17" s="340"/>
    </row>
    <row r="18" spans="1:19" x14ac:dyDescent="0.35">
      <c r="B18" s="309" t="s">
        <v>203</v>
      </c>
      <c r="C18" s="309"/>
      <c r="D18" s="306">
        <v>-5.616878035818889</v>
      </c>
      <c r="E18" s="306">
        <v>-3.691491515818889</v>
      </c>
      <c r="F18" s="306">
        <v>-42.657347195818893</v>
      </c>
      <c r="G18" s="306">
        <v>-11.725986955818884</v>
      </c>
      <c r="H18" s="306">
        <v>-7.191653791259796</v>
      </c>
      <c r="I18" s="306">
        <v>-2.8818141441819582</v>
      </c>
      <c r="J18" s="306">
        <v>-7.9467895249807272</v>
      </c>
      <c r="K18" s="306">
        <v>-8.6713089056693864</v>
      </c>
      <c r="L18" s="306">
        <v>-7.8634009999999996</v>
      </c>
      <c r="M18" s="306">
        <v>-6.0490349999999937</v>
      </c>
      <c r="N18" s="306">
        <v>-4.1584719999999979</v>
      </c>
      <c r="P18" s="306">
        <v>-63.69170370327555</v>
      </c>
      <c r="Q18" s="306">
        <v>-26.69156636609187</v>
      </c>
    </row>
    <row r="19" spans="1:19" x14ac:dyDescent="0.35">
      <c r="B19" t="s">
        <v>156</v>
      </c>
      <c r="D19" s="306">
        <v>0.83499999999999996</v>
      </c>
      <c r="E19" s="306">
        <v>0.83199999999999996</v>
      </c>
      <c r="F19" s="306">
        <v>0.73199999999999998</v>
      </c>
      <c r="G19" s="306">
        <v>1.4119999999999999</v>
      </c>
      <c r="H19" s="306">
        <v>0.74</v>
      </c>
      <c r="I19" s="306">
        <v>0.72399999999999998</v>
      </c>
      <c r="J19" s="306">
        <v>0.71699999999999997</v>
      </c>
      <c r="K19" s="306">
        <v>1.2949999999999999</v>
      </c>
      <c r="L19" s="306">
        <v>0.61787199999999987</v>
      </c>
      <c r="M19" s="306">
        <v>0.73137799999999997</v>
      </c>
      <c r="N19" s="306">
        <v>0.5516310000000002</v>
      </c>
      <c r="P19" s="306">
        <v>3.8109999999999999</v>
      </c>
      <c r="Q19" s="306">
        <v>3.476</v>
      </c>
    </row>
    <row r="20" spans="1:19" x14ac:dyDescent="0.35">
      <c r="B20" t="s">
        <v>157</v>
      </c>
      <c r="D20" s="306">
        <v>0</v>
      </c>
      <c r="E20" s="306">
        <v>0</v>
      </c>
      <c r="F20" s="306">
        <v>0</v>
      </c>
      <c r="G20" s="306">
        <v>0</v>
      </c>
      <c r="H20" s="306">
        <v>0</v>
      </c>
      <c r="I20" s="306">
        <v>0</v>
      </c>
      <c r="J20" s="306">
        <v>0</v>
      </c>
      <c r="K20" s="306">
        <v>0</v>
      </c>
      <c r="L20" s="306">
        <v>0</v>
      </c>
      <c r="M20" s="306">
        <v>0</v>
      </c>
      <c r="N20" s="306">
        <v>0</v>
      </c>
      <c r="P20" s="306">
        <v>0</v>
      </c>
      <c r="Q20" s="306">
        <v>0</v>
      </c>
    </row>
    <row r="21" spans="1:19" s="310" customFormat="1" x14ac:dyDescent="0.35">
      <c r="A21" s="309"/>
      <c r="B21" s="309" t="s">
        <v>158</v>
      </c>
      <c r="C21" s="309"/>
      <c r="D21" s="310">
        <v>-4.781878035818889</v>
      </c>
      <c r="E21" s="310">
        <v>-2.8594915158188892</v>
      </c>
      <c r="F21" s="310">
        <v>-41.925347195818894</v>
      </c>
      <c r="G21" s="310">
        <v>-10.313986955818883</v>
      </c>
      <c r="H21" s="310">
        <v>-6.4516537912597958</v>
      </c>
      <c r="I21" s="310">
        <v>-2.157814144181958</v>
      </c>
      <c r="J21" s="310">
        <v>-7.2297895249807276</v>
      </c>
      <c r="K21" s="310">
        <v>-7.3763089056693865</v>
      </c>
      <c r="L21" s="310">
        <v>-7.2455289999999994</v>
      </c>
      <c r="M21" s="310">
        <v>-5.3176569999999934</v>
      </c>
      <c r="N21" s="310">
        <v>-3.6068409999999975</v>
      </c>
      <c r="P21" s="310">
        <v>-59.880703703275557</v>
      </c>
      <c r="Q21" s="310">
        <v>-23.215566366091867</v>
      </c>
    </row>
    <row r="22" spans="1:19" x14ac:dyDescent="0.35">
      <c r="B22" t="s">
        <v>179</v>
      </c>
      <c r="D22" s="306">
        <v>1.99366</v>
      </c>
      <c r="E22" s="306">
        <v>2.3766639999999999</v>
      </c>
      <c r="F22" s="306">
        <v>39.688106999999995</v>
      </c>
      <c r="G22" s="306">
        <v>4.6992669999999999</v>
      </c>
      <c r="H22" s="306">
        <v>2.87</v>
      </c>
      <c r="I22" s="306">
        <v>1.204</v>
      </c>
      <c r="J22" s="306">
        <v>4.3959999999999999</v>
      </c>
      <c r="K22" s="306">
        <v>2.8279999999999998</v>
      </c>
      <c r="L22" s="306">
        <v>3.4987869999999996</v>
      </c>
      <c r="M22" s="306">
        <v>3.7313790000000009</v>
      </c>
      <c r="N22" s="306">
        <v>0.8783940000000019</v>
      </c>
      <c r="P22" s="306">
        <v>48.757697999999998</v>
      </c>
      <c r="Q22" s="306">
        <v>11.297999999999998</v>
      </c>
    </row>
    <row r="23" spans="1:19" s="310" customFormat="1" x14ac:dyDescent="0.35">
      <c r="A23" s="309"/>
      <c r="B23" s="315" t="s">
        <v>160</v>
      </c>
      <c r="C23" s="315"/>
      <c r="D23" s="316">
        <v>-2.7882180358188888</v>
      </c>
      <c r="E23" s="316">
        <v>-0.48282751581888927</v>
      </c>
      <c r="F23" s="316">
        <v>-2.2372401958188988</v>
      </c>
      <c r="G23" s="316">
        <v>-5.6147199558188836</v>
      </c>
      <c r="H23" s="316">
        <v>-3.5816537912597957</v>
      </c>
      <c r="I23" s="316">
        <v>-0.95381414418195809</v>
      </c>
      <c r="J23" s="316">
        <v>-2.8337895249807277</v>
      </c>
      <c r="K23" s="316">
        <v>-4.5483089056693871</v>
      </c>
      <c r="L23" s="316">
        <v>-3.7467419999999998</v>
      </c>
      <c r="M23" s="316">
        <v>-1.5862779999999925</v>
      </c>
      <c r="N23" s="316">
        <v>-2.7284469999999956</v>
      </c>
      <c r="O23" s="316"/>
      <c r="P23" s="316">
        <v>-11.12300570327556</v>
      </c>
      <c r="Q23" s="316">
        <v>-11.917566366091869</v>
      </c>
    </row>
    <row r="24" spans="1:19" s="310" customFormat="1" x14ac:dyDescent="0.35">
      <c r="A24" s="309"/>
      <c r="B24" s="311" t="s">
        <v>204</v>
      </c>
      <c r="C24" s="311"/>
      <c r="D24" s="312">
        <v>0.30327947343780742</v>
      </c>
      <c r="E24" s="313">
        <v>0.1003592848496649</v>
      </c>
      <c r="F24" s="313">
        <v>0.93377004586079937</v>
      </c>
      <c r="G24" s="313">
        <v>1.3045043904207854</v>
      </c>
      <c r="H24" s="322">
        <v>1.1231275607587945</v>
      </c>
      <c r="I24" s="322">
        <v>0.26852875680798372</v>
      </c>
      <c r="J24" s="322">
        <v>0.44126277249777757</v>
      </c>
      <c r="K24" s="322">
        <v>0.91718267910251816</v>
      </c>
      <c r="L24" s="322">
        <v>0.85123201997840781</v>
      </c>
      <c r="M24" s="322">
        <v>0.48800340373481604</v>
      </c>
      <c r="N24" s="322">
        <v>0.99308376606808602</v>
      </c>
      <c r="P24" s="313">
        <v>0.5372245622284022</v>
      </c>
      <c r="Q24" s="313">
        <v>0.65762975201919593</v>
      </c>
    </row>
    <row r="26" spans="1:19" x14ac:dyDescent="0.35">
      <c r="B26" t="s">
        <v>214</v>
      </c>
    </row>
    <row r="27" spans="1:19" x14ac:dyDescent="0.35">
      <c r="B27" t="s">
        <v>206</v>
      </c>
      <c r="D27" s="306">
        <v>6.0207499999999996</v>
      </c>
      <c r="E27" s="306">
        <v>3.1087999999999991</v>
      </c>
      <c r="F27" s="306">
        <v>0.85622500000000035</v>
      </c>
      <c r="G27" s="306">
        <v>2.5634520000000012</v>
      </c>
      <c r="H27" s="306">
        <v>2.5150000000000001</v>
      </c>
      <c r="I27" s="306">
        <v>2.9729999999999999</v>
      </c>
      <c r="J27" s="306">
        <v>5.0270000000000001</v>
      </c>
      <c r="K27" s="306">
        <v>3.121</v>
      </c>
      <c r="L27" s="306">
        <v>3.8545819999999997</v>
      </c>
      <c r="M27" s="306">
        <v>2.1959050000000007</v>
      </c>
      <c r="N27" s="306">
        <v>2.2072210000000005</v>
      </c>
      <c r="P27" s="306">
        <v>12.549227</v>
      </c>
      <c r="Q27" s="306">
        <v>13.636000000000001</v>
      </c>
    </row>
    <row r="28" spans="1:19" x14ac:dyDescent="0.35">
      <c r="B28" t="s">
        <v>207</v>
      </c>
      <c r="D28" s="306">
        <v>3.1728100000000001</v>
      </c>
      <c r="E28" s="306">
        <v>1.7021900000000001</v>
      </c>
      <c r="F28" s="306">
        <v>1.5396970000000001</v>
      </c>
      <c r="G28" s="306">
        <v>1.7406499999999996</v>
      </c>
      <c r="H28" s="306">
        <v>0.68100000000000005</v>
      </c>
      <c r="I28" s="306">
        <v>0.57899999999999996</v>
      </c>
      <c r="J28" s="306">
        <v>1.395</v>
      </c>
      <c r="K28" s="306">
        <v>1.8380000000000001</v>
      </c>
      <c r="L28" s="306">
        <v>0.52020776000000002</v>
      </c>
      <c r="M28" s="306">
        <v>1.1694192000000001</v>
      </c>
      <c r="N28" s="306">
        <v>0.40022767999999997</v>
      </c>
      <c r="P28" s="306">
        <v>8.155346999999999</v>
      </c>
      <c r="Q28" s="306">
        <v>4.4930000000000003</v>
      </c>
    </row>
    <row r="29" spans="1:19" s="310" customFormat="1" x14ac:dyDescent="0.35">
      <c r="A29" s="309"/>
      <c r="B29" s="309" t="s">
        <v>152</v>
      </c>
      <c r="C29" s="309"/>
      <c r="D29" s="310">
        <v>9.1935599999999997</v>
      </c>
      <c r="E29" s="310">
        <v>4.8109899999999994</v>
      </c>
      <c r="F29" s="310">
        <v>2.3959220000000006</v>
      </c>
      <c r="G29" s="310">
        <v>4.3041020000000003</v>
      </c>
      <c r="H29" s="310">
        <v>3.1960000000000002</v>
      </c>
      <c r="I29" s="310">
        <v>3.5519999999999996</v>
      </c>
      <c r="J29" s="310">
        <v>6.4220000000000006</v>
      </c>
      <c r="K29" s="310">
        <v>4.9589999999999996</v>
      </c>
      <c r="L29" s="310">
        <v>4.3747897599999996</v>
      </c>
      <c r="M29" s="310">
        <v>3.3653242000000008</v>
      </c>
      <c r="N29" s="310">
        <v>2.6074486800000005</v>
      </c>
      <c r="P29" s="310">
        <v>20.704574000000001</v>
      </c>
      <c r="Q29" s="310">
        <v>18.128999999999998</v>
      </c>
    </row>
    <row r="32" spans="1:19" x14ac:dyDescent="0.35">
      <c r="B32" s="349" t="s">
        <v>221</v>
      </c>
      <c r="C32" s="349"/>
      <c r="D32" s="349"/>
      <c r="E32" s="349"/>
      <c r="F32" s="349"/>
      <c r="G32" s="349"/>
      <c r="H32" s="349"/>
      <c r="I32" s="349"/>
      <c r="J32" s="349"/>
      <c r="K32" s="349"/>
      <c r="L32" s="349"/>
      <c r="M32" s="349"/>
      <c r="N32" s="349"/>
      <c r="O32" s="349"/>
      <c r="P32" s="349"/>
    </row>
    <row r="33" spans="2:16" x14ac:dyDescent="0.35">
      <c r="B33" s="349"/>
      <c r="C33" s="349"/>
      <c r="D33" s="349"/>
      <c r="E33" s="349"/>
      <c r="F33" s="349"/>
      <c r="G33" s="349"/>
      <c r="H33" s="349"/>
      <c r="I33" s="349"/>
      <c r="J33" s="349"/>
      <c r="K33" s="349"/>
      <c r="L33" s="349"/>
      <c r="M33" s="349"/>
      <c r="N33" s="349"/>
      <c r="O33" s="349"/>
      <c r="P33" s="349"/>
    </row>
    <row r="34" spans="2:16" x14ac:dyDescent="0.35">
      <c r="B34" s="349"/>
      <c r="C34" s="349"/>
      <c r="D34" s="349"/>
      <c r="E34" s="349"/>
      <c r="F34" s="349"/>
      <c r="G34" s="349"/>
      <c r="H34" s="349"/>
      <c r="I34" s="349"/>
      <c r="J34" s="349"/>
      <c r="K34" s="349"/>
      <c r="L34" s="349"/>
      <c r="M34" s="349"/>
      <c r="N34" s="349"/>
      <c r="O34" s="349"/>
      <c r="P34" s="349"/>
    </row>
    <row r="35" spans="2:16" x14ac:dyDescent="0.35">
      <c r="B35" s="349"/>
      <c r="C35" s="349"/>
      <c r="D35" s="349"/>
      <c r="E35" s="349"/>
      <c r="F35" s="349"/>
      <c r="G35" s="349"/>
      <c r="H35" s="349"/>
      <c r="I35" s="349"/>
      <c r="J35" s="349"/>
      <c r="K35" s="349"/>
      <c r="L35" s="349"/>
      <c r="M35" s="349"/>
      <c r="N35" s="349"/>
      <c r="O35" s="349"/>
      <c r="P35" s="349"/>
    </row>
    <row r="36" spans="2:16" x14ac:dyDescent="0.35">
      <c r="B36" s="349"/>
      <c r="C36" s="349"/>
      <c r="D36" s="349"/>
      <c r="E36" s="349"/>
      <c r="F36" s="349"/>
      <c r="G36" s="349"/>
      <c r="H36" s="349"/>
      <c r="I36" s="349"/>
      <c r="J36" s="349"/>
      <c r="K36" s="349"/>
      <c r="L36" s="349"/>
      <c r="M36" s="349"/>
      <c r="N36" s="349"/>
      <c r="O36" s="349"/>
      <c r="P36" s="349"/>
    </row>
    <row r="37" spans="2:16" x14ac:dyDescent="0.35">
      <c r="B37" s="349"/>
      <c r="C37" s="349"/>
      <c r="D37" s="349"/>
      <c r="E37" s="349"/>
      <c r="F37" s="349"/>
      <c r="G37" s="349"/>
      <c r="H37" s="349"/>
      <c r="I37" s="349"/>
      <c r="J37" s="349"/>
      <c r="K37" s="349"/>
      <c r="L37" s="349"/>
      <c r="M37" s="349"/>
      <c r="N37" s="349"/>
      <c r="O37" s="349"/>
      <c r="P37" s="349"/>
    </row>
    <row r="38" spans="2:16" x14ac:dyDescent="0.35">
      <c r="B38" s="349"/>
      <c r="C38" s="349"/>
      <c r="D38" s="349"/>
      <c r="E38" s="349"/>
      <c r="F38" s="349"/>
      <c r="G38" s="349"/>
      <c r="H38" s="349"/>
      <c r="I38" s="349"/>
      <c r="J38" s="349"/>
      <c r="K38" s="349"/>
      <c r="L38" s="349"/>
      <c r="M38" s="349"/>
      <c r="N38" s="349"/>
      <c r="O38" s="349"/>
      <c r="P38" s="349"/>
    </row>
    <row r="39" spans="2:16" x14ac:dyDescent="0.35">
      <c r="B39" s="349"/>
      <c r="C39" s="349"/>
      <c r="D39" s="349"/>
      <c r="E39" s="349"/>
      <c r="F39" s="349"/>
      <c r="G39" s="349"/>
      <c r="H39" s="349"/>
      <c r="I39" s="349"/>
      <c r="J39" s="349"/>
      <c r="K39" s="349"/>
      <c r="L39" s="349"/>
      <c r="M39" s="349"/>
      <c r="N39" s="349"/>
      <c r="O39" s="349"/>
      <c r="P39" s="349"/>
    </row>
    <row r="40" spans="2:16" x14ac:dyDescent="0.35">
      <c r="B40" s="349"/>
      <c r="C40" s="349"/>
      <c r="D40" s="349"/>
      <c r="E40" s="349"/>
      <c r="F40" s="349"/>
      <c r="G40" s="349"/>
      <c r="H40" s="349"/>
      <c r="I40" s="349"/>
      <c r="J40" s="349"/>
      <c r="K40" s="349"/>
      <c r="L40" s="349"/>
      <c r="M40" s="349"/>
      <c r="N40" s="349"/>
      <c r="O40" s="349"/>
      <c r="P40" s="349"/>
    </row>
    <row r="41" spans="2:16" x14ac:dyDescent="0.35">
      <c r="B41" s="349"/>
      <c r="C41" s="349"/>
      <c r="D41" s="349"/>
      <c r="E41" s="349"/>
      <c r="F41" s="349"/>
      <c r="G41" s="349"/>
      <c r="H41" s="349"/>
      <c r="I41" s="349"/>
      <c r="J41" s="349"/>
      <c r="K41" s="349"/>
      <c r="L41" s="349"/>
      <c r="M41" s="349"/>
      <c r="N41" s="349"/>
      <c r="O41" s="349"/>
      <c r="P41" s="349"/>
    </row>
  </sheetData>
  <mergeCells count="1">
    <mergeCell ref="B32:P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Profit &amp; Loss</vt:lpstr>
      <vt:lpstr>Balance Sheet</vt:lpstr>
      <vt:lpstr>Cash Flow</vt:lpstr>
      <vt:lpstr>APM</vt:lpstr>
      <vt:lpstr>Segments</vt:lpstr>
      <vt:lpstr>HHI</vt:lpstr>
      <vt:lpstr>CHP</vt:lpstr>
      <vt:lpstr>EB</vt:lpstr>
      <vt:lpstr>Other_elim</vt:lpstr>
      <vt:lpstr>Contact info</vt:lpstr>
      <vt:lpstr>Old segment structure-&gt;</vt:lpstr>
      <vt:lpstr>Segments 2020</vt:lpstr>
      <vt:lpstr>Segments 2021</vt:lpstr>
      <vt:lpstr>Segments 2022</vt:lpstr>
      <vt:lpstr>Segments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Sunniva Kopperstad</dc:creator>
  <cp:keywords/>
  <dc:description/>
  <cp:lastModifiedBy>Christopher Vinter</cp:lastModifiedBy>
  <cp:revision/>
  <cp:lastPrinted>2024-04-24T10:23:35Z</cp:lastPrinted>
  <dcterms:created xsi:type="dcterms:W3CDTF">2022-02-02T08:15:36Z</dcterms:created>
  <dcterms:modified xsi:type="dcterms:W3CDTF">2025-10-30T17:54:44Z</dcterms:modified>
  <cp:category/>
  <cp:contentStatus/>
</cp:coreProperties>
</file>